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0376" windowHeight="12528"/>
  </bookViews>
  <sheets>
    <sheet name="Title" sheetId="6" r:id="rId1"/>
    <sheet name="Murcott" sheetId="1" r:id="rId2"/>
    <sheet name="Imperial" sheetId="4" r:id="rId3"/>
    <sheet name="Machinery &amp; Irrrigation" sheetId="3" r:id="rId4"/>
    <sheet name="Information" sheetId="8" r:id="rId5"/>
  </sheets>
  <calcPr calcId="145621"/>
</workbook>
</file>

<file path=xl/calcChain.xml><?xml version="1.0" encoding="utf-8"?>
<calcChain xmlns="http://schemas.openxmlformats.org/spreadsheetml/2006/main">
  <c r="I27" i="4" l="1"/>
  <c r="I85" i="4" l="1"/>
  <c r="I84" i="4"/>
  <c r="I83" i="4"/>
  <c r="I82" i="4"/>
  <c r="I81" i="4"/>
  <c r="I80" i="4"/>
  <c r="I79" i="4"/>
  <c r="I78" i="4"/>
  <c r="I77" i="4"/>
  <c r="I76" i="4"/>
  <c r="I75" i="4"/>
  <c r="I74" i="4"/>
  <c r="I73" i="4"/>
  <c r="I72" i="4"/>
  <c r="I71" i="4"/>
  <c r="I70" i="4"/>
  <c r="I69" i="4"/>
  <c r="I68" i="4"/>
  <c r="I67" i="4"/>
  <c r="I66" i="4"/>
  <c r="I64" i="4"/>
  <c r="I56" i="4"/>
  <c r="I55" i="4"/>
  <c r="I54" i="4"/>
  <c r="I53" i="4"/>
  <c r="I52" i="4"/>
  <c r="I51" i="4"/>
  <c r="I50" i="4"/>
  <c r="I49" i="4"/>
  <c r="I48" i="4"/>
  <c r="I47" i="4"/>
  <c r="I46" i="4"/>
  <c r="I45" i="4"/>
  <c r="I44" i="4"/>
  <c r="I43" i="4"/>
  <c r="I42" i="4"/>
  <c r="I41" i="4"/>
  <c r="I39" i="4"/>
  <c r="I38" i="4"/>
  <c r="I30" i="4"/>
  <c r="I29" i="4"/>
  <c r="I28" i="4"/>
  <c r="I26" i="4"/>
  <c r="I25" i="4"/>
  <c r="E10" i="4"/>
  <c r="F9" i="4"/>
  <c r="I92" i="4" s="1"/>
  <c r="H27" i="4" l="1"/>
  <c r="H44" i="4"/>
  <c r="H25" i="4"/>
  <c r="H29" i="4"/>
  <c r="H52" i="4"/>
  <c r="H68" i="4"/>
  <c r="H76" i="4"/>
  <c r="H84" i="4"/>
  <c r="I93" i="4"/>
  <c r="H42" i="4"/>
  <c r="H50" i="4"/>
  <c r="H66" i="4"/>
  <c r="H74" i="4"/>
  <c r="H82" i="4"/>
  <c r="I98" i="4"/>
  <c r="H98" i="4" s="1"/>
  <c r="H39" i="4"/>
  <c r="H48" i="4"/>
  <c r="H56" i="4"/>
  <c r="H72" i="4"/>
  <c r="H80" i="4"/>
  <c r="H46" i="4"/>
  <c r="H54" i="4"/>
  <c r="H70" i="4"/>
  <c r="H78" i="4"/>
  <c r="I89" i="4"/>
  <c r="H26" i="4"/>
  <c r="H28" i="4"/>
  <c r="H30" i="4"/>
  <c r="I90" i="4"/>
  <c r="I9" i="4"/>
  <c r="H38" i="4"/>
  <c r="H41" i="4"/>
  <c r="H43" i="4"/>
  <c r="H45" i="4"/>
  <c r="H47" i="4"/>
  <c r="H49" i="4"/>
  <c r="H51" i="4"/>
  <c r="H53" i="4"/>
  <c r="H55" i="4"/>
  <c r="H64" i="4"/>
  <c r="H67" i="4"/>
  <c r="H69" i="4"/>
  <c r="H71" i="4"/>
  <c r="H73" i="4"/>
  <c r="H75" i="4"/>
  <c r="H77" i="4"/>
  <c r="H79" i="4"/>
  <c r="H81" i="4"/>
  <c r="H83" i="4"/>
  <c r="H85" i="4"/>
  <c r="I91" i="4"/>
  <c r="I97" i="4"/>
  <c r="H97" i="4" l="1"/>
  <c r="I17" i="3"/>
  <c r="F17" i="3"/>
  <c r="G17" i="3" s="1"/>
  <c r="H17" i="3" s="1"/>
  <c r="I16" i="3"/>
  <c r="F16" i="3"/>
  <c r="G16" i="3" s="1"/>
  <c r="H16" i="3" s="1"/>
  <c r="L17" i="3" l="1"/>
  <c r="L16" i="3"/>
  <c r="I82" i="1"/>
  <c r="I83" i="1"/>
  <c r="I84" i="1"/>
  <c r="I85" i="1"/>
  <c r="F20" i="4" l="1"/>
  <c r="I20" i="4" s="1"/>
  <c r="F20" i="1"/>
  <c r="I20" i="1" s="1"/>
  <c r="F21" i="4"/>
  <c r="I21" i="4" s="1"/>
  <c r="H21" i="4" s="1"/>
  <c r="F21" i="1"/>
  <c r="I21" i="1" s="1"/>
  <c r="I26" i="1"/>
  <c r="I27" i="1"/>
  <c r="I28" i="1"/>
  <c r="I29" i="1"/>
  <c r="I30" i="1"/>
  <c r="I15" i="3"/>
  <c r="F15" i="3"/>
  <c r="G15" i="3" s="1"/>
  <c r="H15" i="3" s="1"/>
  <c r="I67" i="1"/>
  <c r="I68" i="1"/>
  <c r="I69" i="1"/>
  <c r="I70" i="1"/>
  <c r="I71" i="1"/>
  <c r="I72" i="1"/>
  <c r="I73" i="1"/>
  <c r="I74" i="1"/>
  <c r="I75" i="1"/>
  <c r="I76" i="1"/>
  <c r="I77" i="1"/>
  <c r="I78" i="1"/>
  <c r="I79" i="1"/>
  <c r="I80" i="1"/>
  <c r="I81" i="1"/>
  <c r="I66" i="1"/>
  <c r="I42" i="1"/>
  <c r="I43" i="1"/>
  <c r="I44" i="1"/>
  <c r="I45" i="1"/>
  <c r="I46" i="1"/>
  <c r="I47" i="1"/>
  <c r="I48" i="1"/>
  <c r="I49" i="1"/>
  <c r="I50" i="1"/>
  <c r="I51" i="1"/>
  <c r="I52" i="1"/>
  <c r="I53" i="1"/>
  <c r="I54" i="1"/>
  <c r="I55" i="1"/>
  <c r="I56" i="1"/>
  <c r="I41" i="1"/>
  <c r="F25" i="3"/>
  <c r="L14" i="3"/>
  <c r="I13" i="3"/>
  <c r="I14" i="3"/>
  <c r="I12" i="3"/>
  <c r="F13" i="3"/>
  <c r="G13" i="3" s="1"/>
  <c r="H13" i="3" s="1"/>
  <c r="L13" i="3" s="1"/>
  <c r="F14" i="3"/>
  <c r="G14" i="3" s="1"/>
  <c r="H14" i="3" s="1"/>
  <c r="F12" i="3"/>
  <c r="G12" i="3" s="1"/>
  <c r="H12" i="3" s="1"/>
  <c r="H20" i="4" l="1"/>
  <c r="I101" i="4"/>
  <c r="L15" i="3"/>
  <c r="F19" i="1" s="1"/>
  <c r="I19" i="1" s="1"/>
  <c r="F17" i="1"/>
  <c r="I17" i="1" s="1"/>
  <c r="F17" i="4"/>
  <c r="I17" i="4" s="1"/>
  <c r="H17" i="4" s="1"/>
  <c r="L12" i="3"/>
  <c r="F34" i="1"/>
  <c r="I34" i="1" s="1"/>
  <c r="F34" i="4"/>
  <c r="I34" i="4" s="1"/>
  <c r="F18" i="1"/>
  <c r="I18" i="1" s="1"/>
  <c r="F18" i="4"/>
  <c r="I18" i="4" s="1"/>
  <c r="H18" i="4" s="1"/>
  <c r="E10" i="1"/>
  <c r="I64" i="1"/>
  <c r="I39" i="1"/>
  <c r="I38" i="1"/>
  <c r="I25" i="1"/>
  <c r="F9" i="1"/>
  <c r="F19" i="4" l="1"/>
  <c r="I19" i="4" s="1"/>
  <c r="H19" i="4" s="1"/>
  <c r="H34" i="4"/>
  <c r="F16" i="1"/>
  <c r="I16" i="1" s="1"/>
  <c r="H16" i="1" s="1"/>
  <c r="F16" i="4"/>
  <c r="I16" i="4" s="1"/>
  <c r="H16" i="4" s="1"/>
  <c r="I101" i="1"/>
  <c r="H27" i="1"/>
  <c r="H20" i="1"/>
  <c r="H21" i="1"/>
  <c r="H82" i="1"/>
  <c r="H84" i="1"/>
  <c r="H85" i="1"/>
  <c r="H83" i="1"/>
  <c r="H56" i="1"/>
  <c r="H41" i="1"/>
  <c r="H42" i="1"/>
  <c r="H69" i="1"/>
  <c r="H43" i="1"/>
  <c r="H75" i="1"/>
  <c r="H30" i="1"/>
  <c r="H70" i="1"/>
  <c r="H44" i="1"/>
  <c r="H71" i="1"/>
  <c r="H68" i="1"/>
  <c r="H46" i="1"/>
  <c r="H79" i="1"/>
  <c r="H73" i="1"/>
  <c r="H47" i="1"/>
  <c r="H45" i="1"/>
  <c r="H80" i="1"/>
  <c r="H74" i="1"/>
  <c r="H48" i="1"/>
  <c r="H66" i="1"/>
  <c r="H72" i="1"/>
  <c r="H50" i="1"/>
  <c r="H53" i="1"/>
  <c r="H77" i="1"/>
  <c r="H51" i="1"/>
  <c r="H29" i="1"/>
  <c r="H28" i="1"/>
  <c r="H78" i="1"/>
  <c r="H52" i="1"/>
  <c r="H49" i="1"/>
  <c r="H76" i="1"/>
  <c r="H54" i="1"/>
  <c r="H19" i="1"/>
  <c r="H81" i="1"/>
  <c r="H55" i="1"/>
  <c r="H26" i="1"/>
  <c r="H67" i="1"/>
  <c r="H38" i="1"/>
  <c r="H64" i="1"/>
  <c r="I97" i="1"/>
  <c r="H18" i="1"/>
  <c r="H17" i="1"/>
  <c r="I91" i="1"/>
  <c r="I9" i="1"/>
  <c r="I98" i="1"/>
  <c r="H98" i="1" s="1"/>
  <c r="H25" i="1"/>
  <c r="I93" i="1"/>
  <c r="H39" i="1"/>
  <c r="I92" i="1"/>
  <c r="H34" i="1"/>
  <c r="I89" i="1"/>
  <c r="I90" i="1"/>
  <c r="Q13" i="4" l="1"/>
  <c r="H97" i="1"/>
  <c r="H101" i="1"/>
  <c r="H102" i="1" s="1"/>
  <c r="R15" i="4" l="1"/>
  <c r="Q16" i="4"/>
  <c r="R12" i="4"/>
  <c r="P14" i="4"/>
  <c r="R13" i="4"/>
  <c r="H101" i="4"/>
  <c r="H102" i="4" s="1"/>
  <c r="O13" i="4"/>
  <c r="N15" i="4"/>
  <c r="R14" i="4"/>
  <c r="Q15" i="4"/>
  <c r="O10" i="4"/>
  <c r="T14" i="4"/>
  <c r="P16" i="4"/>
  <c r="S13" i="4"/>
  <c r="O15" i="4"/>
  <c r="T15" i="4"/>
  <c r="R16" i="4"/>
  <c r="N14" i="4"/>
  <c r="O16" i="4"/>
  <c r="N13" i="4"/>
  <c r="Q12" i="4"/>
  <c r="S15" i="4"/>
  <c r="P13" i="4"/>
  <c r="Q14" i="4"/>
  <c r="R10" i="4"/>
  <c r="S14" i="4"/>
  <c r="N10" i="4"/>
  <c r="O14" i="4"/>
  <c r="S10" i="4"/>
  <c r="S12" i="4"/>
  <c r="T11" i="4"/>
  <c r="N12" i="4"/>
  <c r="H105" i="4"/>
  <c r="G105" i="4" s="1"/>
  <c r="T10" i="4"/>
  <c r="N11" i="4"/>
  <c r="O11" i="4"/>
  <c r="T13" i="4"/>
  <c r="O12" i="4"/>
  <c r="P11" i="4"/>
  <c r="T12" i="4"/>
  <c r="P10" i="4"/>
  <c r="P12" i="4"/>
  <c r="Q11" i="4"/>
  <c r="R11" i="4"/>
  <c r="S11" i="4"/>
  <c r="Q10" i="4"/>
  <c r="T16" i="4"/>
  <c r="P15" i="4"/>
  <c r="G101" i="4"/>
  <c r="I102" i="4"/>
  <c r="G102" i="4" s="1"/>
  <c r="N16" i="4"/>
  <c r="S16" i="4"/>
  <c r="O11" i="1"/>
  <c r="S13" i="1"/>
  <c r="Q15" i="1"/>
  <c r="T14" i="1"/>
  <c r="O12" i="1"/>
  <c r="R16" i="1"/>
  <c r="S14" i="1"/>
  <c r="Q16" i="1"/>
  <c r="N11" i="1"/>
  <c r="R11" i="1"/>
  <c r="P15" i="1"/>
  <c r="O10" i="1"/>
  <c r="O14" i="1"/>
  <c r="R15" i="1"/>
  <c r="S12" i="1"/>
  <c r="R12" i="1"/>
  <c r="S16" i="1"/>
  <c r="H105" i="1"/>
  <c r="G105" i="1" s="1"/>
  <c r="I102" i="1"/>
  <c r="G102" i="1" s="1"/>
  <c r="P13" i="1"/>
  <c r="Q11" i="1"/>
  <c r="T15" i="1"/>
  <c r="O15" i="1"/>
  <c r="R14" i="1"/>
  <c r="Q13" i="1"/>
  <c r="N12" i="1"/>
  <c r="P11" i="1"/>
  <c r="R10" i="1"/>
  <c r="P12" i="1"/>
  <c r="S11" i="1"/>
  <c r="S15" i="1"/>
  <c r="N13" i="1"/>
  <c r="N16" i="1"/>
  <c r="T13" i="1"/>
  <c r="N10" i="1"/>
  <c r="N14" i="1"/>
  <c r="P16" i="1"/>
  <c r="P10" i="1"/>
  <c r="Q10" i="1"/>
  <c r="G101" i="1"/>
  <c r="R13" i="1"/>
  <c r="O16" i="1"/>
  <c r="S10" i="1"/>
  <c r="N15" i="1"/>
  <c r="Q12" i="1"/>
  <c r="T16" i="1"/>
  <c r="Q14" i="1"/>
  <c r="T11" i="1"/>
  <c r="P14" i="1"/>
  <c r="T12" i="1"/>
  <c r="T10" i="1"/>
  <c r="O13" i="1"/>
</calcChain>
</file>

<file path=xl/sharedStrings.xml><?xml version="1.0" encoding="utf-8"?>
<sst xmlns="http://schemas.openxmlformats.org/spreadsheetml/2006/main" count="248" uniqueCount="111">
  <si>
    <t>Number of Trees/Ha</t>
  </si>
  <si>
    <t>Cases per tree (18kg)</t>
  </si>
  <si>
    <t>Income</t>
  </si>
  <si>
    <t>$/18kg Case</t>
  </si>
  <si>
    <t>Yield (Cases/Ha)</t>
  </si>
  <si>
    <t>$/Ha</t>
  </si>
  <si>
    <t>Gross Price</t>
  </si>
  <si>
    <t>Variable Costs</t>
  </si>
  <si>
    <t>Machinery Operations (F.O.R.M)</t>
  </si>
  <si>
    <t xml:space="preserve"> </t>
  </si>
  <si>
    <t>Operations</t>
  </si>
  <si>
    <t>$/Operation</t>
  </si>
  <si>
    <t>$/Case</t>
  </si>
  <si>
    <t>Fertiliser Applications</t>
  </si>
  <si>
    <t>Slashing</t>
  </si>
  <si>
    <t>Spraying</t>
  </si>
  <si>
    <t>Pruning Costs (Mature Crop)</t>
  </si>
  <si>
    <t>$/Tree</t>
  </si>
  <si>
    <t>Trimming (Manual - Yr.11 onwards)</t>
  </si>
  <si>
    <t>Irrigation (Year 11 onward)</t>
  </si>
  <si>
    <t>ML/Ha</t>
  </si>
  <si>
    <t>$/ML</t>
  </si>
  <si>
    <t>Fertilisers (Year 11 onward)</t>
  </si>
  <si>
    <t>Applications</t>
  </si>
  <si>
    <t>Insecticide, Fungicide, Weedicide (Year 11 onward)</t>
  </si>
  <si>
    <t>Harvest and Marketing</t>
  </si>
  <si>
    <t>Contract Picking</t>
  </si>
  <si>
    <t>Degreening</t>
  </si>
  <si>
    <t>Grading, packing, cooling etc.</t>
  </si>
  <si>
    <t>Freight</t>
  </si>
  <si>
    <t>Sales Promotion Levy</t>
  </si>
  <si>
    <t>Agents Commission</t>
  </si>
  <si>
    <t>Direct Sales</t>
  </si>
  <si>
    <t>Wholemarket Sales</t>
  </si>
  <si>
    <t>DPI Levy</t>
  </si>
  <si>
    <t>Total Variable Costs</t>
  </si>
  <si>
    <t>Gross Margin</t>
  </si>
  <si>
    <t>Cases/Ha</t>
  </si>
  <si>
    <t>Cases/Tree</t>
  </si>
  <si>
    <t>Break Even Yield</t>
  </si>
  <si>
    <t>Mandarin Gross Margin- Murcott</t>
  </si>
  <si>
    <t>Sensitivity Analysis</t>
  </si>
  <si>
    <t>Trimming (Mechanical)</t>
  </si>
  <si>
    <t>Thinning (Chemical)</t>
  </si>
  <si>
    <t>N42</t>
  </si>
  <si>
    <t>$/kg or $/L</t>
  </si>
  <si>
    <t>Humus Liquid</t>
  </si>
  <si>
    <t>Gypsum</t>
  </si>
  <si>
    <t>Horti-Plus</t>
  </si>
  <si>
    <t>Calcium Nitrate + Boron</t>
  </si>
  <si>
    <t>Pot Sulfate</t>
  </si>
  <si>
    <t>Sulphate of Potash</t>
  </si>
  <si>
    <t>CarbN</t>
  </si>
  <si>
    <t>Zinc Sulphate</t>
  </si>
  <si>
    <t>Easy N</t>
  </si>
  <si>
    <t>Pot Silicate</t>
  </si>
  <si>
    <t>Calcium Thiosulfate</t>
  </si>
  <si>
    <t>MPK</t>
  </si>
  <si>
    <t>Magnesium Sulfate</t>
  </si>
  <si>
    <t>Aqua Bor</t>
  </si>
  <si>
    <t>No. Applications</t>
  </si>
  <si>
    <t>$/L</t>
  </si>
  <si>
    <t>Movento</t>
  </si>
  <si>
    <t>Shirwet</t>
  </si>
  <si>
    <t>Chop 500</t>
  </si>
  <si>
    <t>Manzate</t>
  </si>
  <si>
    <t>Electra</t>
  </si>
  <si>
    <t>Kohinor</t>
  </si>
  <si>
    <t>Nulure</t>
  </si>
  <si>
    <t>Hymal</t>
  </si>
  <si>
    <t>Round up</t>
  </si>
  <si>
    <t>Chief Aqua</t>
  </si>
  <si>
    <t>Abumectin</t>
  </si>
  <si>
    <t>BioPest</t>
  </si>
  <si>
    <t>Citric Acid</t>
  </si>
  <si>
    <t>Copper Hydroxide</t>
  </si>
  <si>
    <t>Unizeb</t>
  </si>
  <si>
    <t>Average (not specified)</t>
  </si>
  <si>
    <t>Diesel Price (after rebate)</t>
  </si>
  <si>
    <t>Labour Cost</t>
  </si>
  <si>
    <t>$/hour</t>
  </si>
  <si>
    <t>Irrigation</t>
  </si>
  <si>
    <t>Electricity</t>
  </si>
  <si>
    <t>Maintenance and Operations</t>
  </si>
  <si>
    <t>Total Irrigation Cost</t>
  </si>
  <si>
    <t>Water (not including allocation cost)</t>
  </si>
  <si>
    <t>Machinery Operations</t>
  </si>
  <si>
    <t>Thinning</t>
  </si>
  <si>
    <t>Topping (Contract Mechanical - Yr.11 onwards)</t>
  </si>
  <si>
    <t>Average Ground Based (not specified)</t>
  </si>
  <si>
    <t>Average Nutritional Sprays (not specified)</t>
  </si>
  <si>
    <t>Boron Soluble</t>
  </si>
  <si>
    <t>Mechanical Thinning</t>
  </si>
  <si>
    <t>Thinning (Manual - Yr. 11 onwards)</t>
  </si>
  <si>
    <t>Thinning (Contract Mechanical from year 5 on)</t>
  </si>
  <si>
    <t>Price (net agents fees and freight)</t>
  </si>
  <si>
    <t xml:space="preserve">          </t>
  </si>
  <si>
    <t>App Rate (Kg or L/ha)</t>
  </si>
  <si>
    <t>% of Sales</t>
  </si>
  <si>
    <t>Commission (% of Gross)</t>
  </si>
  <si>
    <t>Price ($/Ha)</t>
  </si>
  <si>
    <t>Mandarin Gross Margin- Imperial</t>
  </si>
  <si>
    <t>Machinery and Irrigation</t>
  </si>
  <si>
    <t>Repairs and Maintenance ($/Ha)</t>
  </si>
  <si>
    <t>Time (minutes/Ha)</t>
  </si>
  <si>
    <t>Fuel (L/Ha)</t>
  </si>
  <si>
    <t>Fuel ($/Ha)</t>
  </si>
  <si>
    <t>Oil ($/Ha)</t>
  </si>
  <si>
    <t>Labour ($/Ha)</t>
  </si>
  <si>
    <t>Total Machinery Cost ($/Ha)</t>
  </si>
  <si>
    <r>
      <rPr>
        <b/>
        <sz val="8"/>
        <color theme="1"/>
        <rFont val="Calibri"/>
        <family val="2"/>
        <scheme val="minor"/>
      </rPr>
      <t>Note</t>
    </r>
    <r>
      <rPr>
        <sz val="8"/>
        <color theme="1"/>
        <rFont val="Calibri"/>
        <family val="2"/>
        <scheme val="minor"/>
      </rPr>
      <t>: R&amp;M cost averages $5.30/hour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</si>
</sst>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164" formatCode="0.0"/>
    <numFmt numFmtId="165" formatCode="&quot;$&quot;#,##0.00"/>
    <numFmt numFmtId="166" formatCode="&quot;$&quot;#,##0"/>
    <numFmt numFmtId="167" formatCode="#,##0.0"/>
    <numFmt numFmtId="168" formatCode="_(&quot;$&quot;* #,##0.00_);_(&quot;$&quot;* \(#,##0.00\);_(&quot;$&quot;* &quot;-&quot;??_);_(@_)"/>
  </numFmts>
  <fonts count="19" x14ac:knownFonts="1">
    <font>
      <sz val="11"/>
      <color theme="1"/>
      <name val="Calibri"/>
      <family val="2"/>
      <scheme val="minor"/>
    </font>
    <font>
      <sz val="10"/>
      <name val="Arial"/>
      <family val="2"/>
    </font>
    <font>
      <sz val="10"/>
      <name val="Arial"/>
      <family val="2"/>
    </font>
    <font>
      <sz val="12"/>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10"/>
      <color indexed="9"/>
      <name val="Calibri"/>
      <family val="2"/>
      <scheme val="minor"/>
    </font>
    <font>
      <b/>
      <sz val="10"/>
      <color theme="0"/>
      <name val="Calibri"/>
      <family val="2"/>
      <scheme val="minor"/>
    </font>
    <font>
      <b/>
      <sz val="10"/>
      <color theme="1"/>
      <name val="Calibri"/>
      <family val="2"/>
      <scheme val="minor"/>
    </font>
    <font>
      <b/>
      <sz val="20"/>
      <name val="Calibri"/>
      <family val="2"/>
      <scheme val="minor"/>
    </font>
    <font>
      <b/>
      <u/>
      <sz val="12"/>
      <name val="Calibri"/>
      <family val="2"/>
      <scheme val="minor"/>
    </font>
    <font>
      <b/>
      <i/>
      <sz val="14"/>
      <name val="Calibri"/>
      <family val="2"/>
      <scheme val="minor"/>
    </font>
    <font>
      <b/>
      <sz val="14"/>
      <name val="Calibri"/>
      <family val="2"/>
      <scheme val="minor"/>
    </font>
    <font>
      <sz val="10"/>
      <color theme="0"/>
      <name val="Calibri"/>
      <family val="2"/>
      <scheme val="minor"/>
    </font>
    <font>
      <sz val="8"/>
      <color theme="1"/>
      <name val="Calibri"/>
      <family val="2"/>
      <scheme val="minor"/>
    </font>
    <font>
      <b/>
      <sz val="8"/>
      <color theme="1"/>
      <name val="Calibri"/>
      <family val="2"/>
      <scheme val="minor"/>
    </font>
    <font>
      <sz val="12"/>
      <name val="Times New Roman"/>
      <family val="1"/>
    </font>
    <font>
      <sz val="10"/>
      <name val="Arial"/>
    </font>
  </fonts>
  <fills count="1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17"/>
        <bgColor indexed="64"/>
      </patternFill>
    </fill>
    <fill>
      <patternFill patternType="solid">
        <fgColor rgb="FFFFFF00"/>
        <bgColor indexed="64"/>
      </patternFill>
    </fill>
    <fill>
      <patternFill patternType="solid">
        <fgColor rgb="FFFF0000"/>
        <bgColor indexed="64"/>
      </patternFill>
    </fill>
    <fill>
      <patternFill patternType="solid">
        <fgColor rgb="FFFF3300"/>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9">
    <xf numFmtId="0" fontId="0" fillId="0" borderId="0"/>
    <xf numFmtId="0" fontId="1" fillId="0" borderId="0"/>
    <xf numFmtId="0" fontId="2" fillId="0" borderId="0"/>
    <xf numFmtId="168" fontId="17" fillId="0" borderId="0" applyFont="0" applyFill="0" applyBorder="0" applyAlignment="0" applyProtection="0"/>
    <xf numFmtId="0" fontId="17" fillId="0" borderId="0"/>
    <xf numFmtId="0" fontId="17" fillId="0" borderId="0"/>
    <xf numFmtId="0" fontId="1" fillId="0" borderId="0"/>
    <xf numFmtId="9" fontId="17" fillId="0" borderId="0" applyFont="0" applyFill="0" applyBorder="0" applyAlignment="0" applyProtection="0"/>
    <xf numFmtId="0" fontId="18" fillId="0" borderId="0"/>
  </cellStyleXfs>
  <cellXfs count="131">
    <xf numFmtId="0" fontId="0" fillId="0" borderId="0" xfId="0"/>
    <xf numFmtId="0" fontId="0" fillId="0" borderId="0" xfId="0"/>
    <xf numFmtId="0" fontId="3" fillId="0" borderId="0" xfId="0" applyFont="1"/>
    <xf numFmtId="0" fontId="5" fillId="0" borderId="0" xfId="0" applyFont="1"/>
    <xf numFmtId="0" fontId="6" fillId="0" borderId="0" xfId="2" applyFont="1" applyFill="1" applyAlignment="1">
      <alignment horizontal="right"/>
    </xf>
    <xf numFmtId="0" fontId="4" fillId="0" borderId="0" xfId="1" applyFont="1" applyFill="1"/>
    <xf numFmtId="0" fontId="6" fillId="0" borderId="0" xfId="1" applyFont="1"/>
    <xf numFmtId="0" fontId="4" fillId="2" borderId="1" xfId="1" applyFont="1" applyFill="1" applyBorder="1" applyAlignment="1" applyProtection="1">
      <alignment horizontal="center"/>
      <protection locked="0"/>
    </xf>
    <xf numFmtId="165" fontId="5" fillId="0" borderId="0" xfId="0" applyNumberFormat="1" applyFont="1"/>
    <xf numFmtId="164" fontId="4" fillId="2" borderId="1" xfId="1" applyNumberFormat="1" applyFont="1" applyFill="1" applyBorder="1" applyAlignment="1" applyProtection="1">
      <alignment horizontal="center"/>
      <protection locked="0"/>
    </xf>
    <xf numFmtId="165" fontId="4" fillId="2" borderId="1" xfId="1" applyNumberFormat="1" applyFont="1" applyFill="1" applyBorder="1" applyAlignment="1" applyProtection="1">
      <alignment horizontal="center"/>
      <protection locked="0"/>
    </xf>
    <xf numFmtId="3" fontId="7" fillId="3" borderId="1" xfId="1" applyNumberFormat="1" applyFont="1" applyFill="1" applyBorder="1" applyAlignment="1" applyProtection="1">
      <alignment horizontal="center"/>
    </xf>
    <xf numFmtId="0" fontId="4" fillId="0" borderId="0" xfId="1" applyFont="1" applyFill="1" applyAlignment="1">
      <alignment horizontal="center"/>
    </xf>
    <xf numFmtId="166" fontId="7" fillId="3" borderId="1" xfId="1" applyNumberFormat="1" applyFont="1" applyFill="1" applyBorder="1" applyAlignment="1">
      <alignment horizontal="center"/>
    </xf>
    <xf numFmtId="165" fontId="8" fillId="6" borderId="1" xfId="1" applyNumberFormat="1" applyFont="1" applyFill="1" applyBorder="1" applyAlignment="1" applyProtection="1">
      <alignment horizontal="center"/>
    </xf>
    <xf numFmtId="165" fontId="7" fillId="3" borderId="1" xfId="1" applyNumberFormat="1" applyFont="1" applyFill="1" applyBorder="1" applyAlignment="1">
      <alignment horizontal="center"/>
    </xf>
    <xf numFmtId="165" fontId="4" fillId="0" borderId="0" xfId="1" applyNumberFormat="1" applyFont="1" applyFill="1" applyAlignment="1">
      <alignment horizontal="center"/>
    </xf>
    <xf numFmtId="165" fontId="7" fillId="3" borderId="1" xfId="1" applyNumberFormat="1" applyFont="1" applyFill="1" applyBorder="1" applyAlignment="1" applyProtection="1">
      <alignment horizontal="center"/>
    </xf>
    <xf numFmtId="9" fontId="4" fillId="2" borderId="1" xfId="1" applyNumberFormat="1" applyFont="1" applyFill="1" applyBorder="1" applyAlignment="1" applyProtection="1">
      <alignment horizontal="center"/>
      <protection locked="0"/>
    </xf>
    <xf numFmtId="10" fontId="4" fillId="2" borderId="1" xfId="1" applyNumberFormat="1" applyFont="1" applyFill="1" applyBorder="1" applyAlignment="1" applyProtection="1">
      <alignment horizontal="center"/>
      <protection locked="0"/>
    </xf>
    <xf numFmtId="0" fontId="4" fillId="0" borderId="0" xfId="0" applyFont="1" applyFill="1" applyBorder="1" applyAlignment="1">
      <alignment horizontal="center"/>
    </xf>
    <xf numFmtId="165" fontId="7" fillId="4" borderId="1" xfId="0" applyNumberFormat="1" applyFont="1" applyFill="1" applyBorder="1" applyAlignment="1">
      <alignment horizontal="center"/>
    </xf>
    <xf numFmtId="166" fontId="7" fillId="4" borderId="1" xfId="0" applyNumberFormat="1" applyFont="1" applyFill="1" applyBorder="1" applyAlignment="1">
      <alignment horizontal="center"/>
    </xf>
    <xf numFmtId="3" fontId="7" fillId="4" borderId="1" xfId="0" applyNumberFormat="1" applyFont="1" applyFill="1" applyBorder="1" applyAlignment="1">
      <alignment horizontal="center"/>
    </xf>
    <xf numFmtId="167" fontId="7" fillId="4" borderId="1" xfId="0" applyNumberFormat="1" applyFont="1" applyFill="1" applyBorder="1" applyAlignment="1">
      <alignment horizontal="center"/>
    </xf>
    <xf numFmtId="0" fontId="10" fillId="0" borderId="0" xfId="2" applyFont="1" applyFill="1"/>
    <xf numFmtId="0" fontId="11" fillId="0" borderId="0" xfId="1" applyFont="1" applyFill="1"/>
    <xf numFmtId="165" fontId="8" fillId="7" borderId="1" xfId="1" applyNumberFormat="1" applyFont="1" applyFill="1" applyBorder="1" applyAlignment="1" applyProtection="1">
      <alignment horizontal="center"/>
    </xf>
    <xf numFmtId="7" fontId="7" fillId="3" borderId="1" xfId="1" applyNumberFormat="1" applyFont="1" applyFill="1" applyBorder="1" applyAlignment="1" applyProtection="1">
      <alignment horizontal="center"/>
    </xf>
    <xf numFmtId="0" fontId="6" fillId="8" borderId="5" xfId="1" applyFont="1" applyFill="1" applyBorder="1"/>
    <xf numFmtId="0" fontId="6" fillId="8" borderId="2" xfId="1" applyFont="1" applyFill="1" applyBorder="1"/>
    <xf numFmtId="0" fontId="4" fillId="9" borderId="0" xfId="1" applyFont="1" applyFill="1" applyBorder="1"/>
    <xf numFmtId="0" fontId="6" fillId="9" borderId="0" xfId="1" applyFont="1" applyFill="1" applyBorder="1"/>
    <xf numFmtId="7" fontId="7" fillId="9" borderId="0" xfId="1" applyNumberFormat="1" applyFont="1" applyFill="1" applyBorder="1" applyAlignment="1" applyProtection="1">
      <alignment horizontal="center"/>
    </xf>
    <xf numFmtId="0" fontId="12" fillId="0" borderId="0" xfId="1" applyFont="1" applyFill="1"/>
    <xf numFmtId="0" fontId="4" fillId="10" borderId="1" xfId="1" applyFont="1" applyFill="1" applyBorder="1" applyAlignment="1" applyProtection="1">
      <alignment horizontal="center"/>
    </xf>
    <xf numFmtId="0" fontId="5" fillId="8" borderId="2" xfId="0" applyFont="1" applyFill="1" applyBorder="1"/>
    <xf numFmtId="0" fontId="4" fillId="2" borderId="13" xfId="1" applyFont="1" applyFill="1" applyBorder="1" applyAlignment="1" applyProtection="1">
      <alignment horizontal="center"/>
      <protection locked="0"/>
    </xf>
    <xf numFmtId="0" fontId="4" fillId="10" borderId="13" xfId="1" applyFont="1" applyFill="1" applyBorder="1" applyAlignment="1" applyProtection="1">
      <alignment horizontal="center"/>
    </xf>
    <xf numFmtId="165" fontId="4" fillId="2" borderId="13" xfId="1" applyNumberFormat="1" applyFont="1" applyFill="1" applyBorder="1" applyAlignment="1" applyProtection="1">
      <alignment horizontal="center"/>
      <protection locked="0"/>
    </xf>
    <xf numFmtId="165" fontId="7" fillId="3" borderId="13" xfId="1" applyNumberFormat="1" applyFont="1" applyFill="1" applyBorder="1" applyAlignment="1">
      <alignment horizontal="center"/>
    </xf>
    <xf numFmtId="0" fontId="5" fillId="8" borderId="8" xfId="0" applyFont="1" applyFill="1" applyBorder="1"/>
    <xf numFmtId="0" fontId="4" fillId="2" borderId="4" xfId="1" applyFont="1" applyFill="1" applyBorder="1" applyAlignment="1" applyProtection="1">
      <alignment horizontal="center"/>
      <protection locked="0"/>
    </xf>
    <xf numFmtId="165" fontId="4" fillId="2" borderId="4" xfId="1" applyNumberFormat="1" applyFont="1" applyFill="1" applyBorder="1" applyAlignment="1" applyProtection="1">
      <alignment horizontal="center"/>
      <protection locked="0"/>
    </xf>
    <xf numFmtId="165" fontId="7" fillId="3" borderId="4" xfId="1" applyNumberFormat="1" applyFont="1" applyFill="1" applyBorder="1" applyAlignment="1">
      <alignment horizontal="center"/>
    </xf>
    <xf numFmtId="0" fontId="9" fillId="9" borderId="0" xfId="0" applyFont="1" applyFill="1" applyBorder="1"/>
    <xf numFmtId="0" fontId="5" fillId="9" borderId="0" xfId="0" applyFont="1" applyFill="1" applyBorder="1"/>
    <xf numFmtId="0" fontId="4" fillId="9" borderId="0" xfId="1" applyFont="1" applyFill="1" applyBorder="1" applyAlignment="1" applyProtection="1">
      <alignment horizontal="center"/>
      <protection locked="0"/>
    </xf>
    <xf numFmtId="0" fontId="4" fillId="9" borderId="0" xfId="1" applyFont="1" applyFill="1" applyBorder="1" applyAlignment="1" applyProtection="1">
      <alignment horizontal="center"/>
    </xf>
    <xf numFmtId="165" fontId="4" fillId="9" borderId="0" xfId="1" applyNumberFormat="1" applyFont="1" applyFill="1" applyBorder="1" applyAlignment="1" applyProtection="1">
      <alignment horizontal="center"/>
      <protection locked="0"/>
    </xf>
    <xf numFmtId="165" fontId="7" fillId="9" borderId="0" xfId="1" applyNumberFormat="1" applyFont="1" applyFill="1" applyBorder="1" applyAlignment="1">
      <alignment horizontal="center"/>
    </xf>
    <xf numFmtId="0" fontId="5" fillId="8" borderId="1" xfId="0" applyFont="1" applyFill="1" applyBorder="1"/>
    <xf numFmtId="0" fontId="4" fillId="2" borderId="2" xfId="1" applyFont="1" applyFill="1" applyBorder="1" applyAlignment="1" applyProtection="1">
      <alignment horizontal="center"/>
      <protection locked="0"/>
    </xf>
    <xf numFmtId="0" fontId="4" fillId="11" borderId="9" xfId="1" applyFont="1" applyFill="1" applyBorder="1"/>
    <xf numFmtId="0" fontId="6" fillId="11" borderId="12" xfId="1" applyFont="1" applyFill="1" applyBorder="1"/>
    <xf numFmtId="0" fontId="9" fillId="11" borderId="1" xfId="0" applyFont="1" applyFill="1" applyBorder="1"/>
    <xf numFmtId="0" fontId="5" fillId="11" borderId="1" xfId="0" applyFont="1" applyFill="1" applyBorder="1"/>
    <xf numFmtId="0" fontId="4" fillId="11" borderId="11" xfId="1" applyFont="1" applyFill="1" applyBorder="1"/>
    <xf numFmtId="0" fontId="6" fillId="11" borderId="2" xfId="1" applyFont="1" applyFill="1" applyBorder="1"/>
    <xf numFmtId="0" fontId="4" fillId="0" borderId="1" xfId="1" applyFont="1" applyFill="1" applyBorder="1" applyAlignment="1">
      <alignment horizontal="center"/>
    </xf>
    <xf numFmtId="0" fontId="4" fillId="8" borderId="1" xfId="1" applyFont="1" applyFill="1" applyBorder="1" applyAlignment="1">
      <alignment horizontal="center"/>
    </xf>
    <xf numFmtId="165" fontId="4" fillId="2" borderId="2" xfId="1" applyNumberFormat="1" applyFont="1" applyFill="1" applyBorder="1" applyAlignment="1" applyProtection="1">
      <alignment horizontal="center"/>
      <protection locked="0"/>
    </xf>
    <xf numFmtId="165" fontId="4" fillId="5" borderId="2" xfId="1" applyNumberFormat="1" applyFont="1" applyFill="1" applyBorder="1" applyAlignment="1" applyProtection="1">
      <alignment horizontal="center"/>
    </xf>
    <xf numFmtId="0" fontId="4" fillId="8" borderId="5" xfId="1" applyFont="1" applyFill="1" applyBorder="1" applyAlignment="1">
      <alignment horizontal="center"/>
    </xf>
    <xf numFmtId="165" fontId="4" fillId="8" borderId="5" xfId="1" applyNumberFormat="1" applyFont="1" applyFill="1" applyBorder="1" applyAlignment="1">
      <alignment horizontal="center"/>
    </xf>
    <xf numFmtId="0" fontId="5" fillId="8" borderId="5" xfId="0" applyFont="1" applyFill="1" applyBorder="1"/>
    <xf numFmtId="0" fontId="4" fillId="9" borderId="0" xfId="1" applyFont="1" applyFill="1" applyBorder="1" applyAlignment="1">
      <alignment horizontal="center"/>
    </xf>
    <xf numFmtId="165" fontId="7" fillId="9" borderId="0" xfId="1" applyNumberFormat="1" applyFont="1" applyFill="1" applyBorder="1" applyAlignment="1" applyProtection="1">
      <alignment horizontal="center"/>
    </xf>
    <xf numFmtId="0" fontId="5" fillId="0" borderId="0" xfId="0" applyFont="1" applyAlignment="1">
      <alignment horizontal="center"/>
    </xf>
    <xf numFmtId="0" fontId="9" fillId="0" borderId="1" xfId="0" applyFont="1" applyBorder="1" applyAlignment="1">
      <alignment horizontal="center"/>
    </xf>
    <xf numFmtId="0" fontId="9" fillId="8" borderId="1" xfId="0" applyFont="1" applyFill="1" applyBorder="1" applyAlignment="1">
      <alignment horizontal="center"/>
    </xf>
    <xf numFmtId="0" fontId="6" fillId="8" borderId="1" xfId="1" applyFont="1" applyFill="1" applyBorder="1" applyAlignment="1">
      <alignment horizontal="left"/>
    </xf>
    <xf numFmtId="0" fontId="4" fillId="0" borderId="11" xfId="1" applyFont="1" applyBorder="1"/>
    <xf numFmtId="165" fontId="4" fillId="8" borderId="2" xfId="1" applyNumberFormat="1" applyFont="1" applyFill="1" applyBorder="1" applyAlignment="1">
      <alignment horizontal="center"/>
    </xf>
    <xf numFmtId="0" fontId="4" fillId="12" borderId="11" xfId="0" applyFont="1" applyFill="1" applyBorder="1"/>
    <xf numFmtId="0" fontId="4" fillId="12" borderId="5" xfId="0" applyFont="1" applyFill="1" applyBorder="1"/>
    <xf numFmtId="0" fontId="4" fillId="12" borderId="5" xfId="0" applyFont="1" applyFill="1" applyBorder="1" applyAlignment="1">
      <alignment horizontal="center"/>
    </xf>
    <xf numFmtId="165" fontId="4" fillId="12" borderId="5" xfId="0" applyNumberFormat="1" applyFont="1" applyFill="1" applyBorder="1" applyAlignment="1">
      <alignment horizontal="center"/>
    </xf>
    <xf numFmtId="0" fontId="5" fillId="12" borderId="5" xfId="0" applyFont="1" applyFill="1" applyBorder="1"/>
    <xf numFmtId="0" fontId="4" fillId="9" borderId="0" xfId="0" applyFont="1" applyFill="1" applyBorder="1"/>
    <xf numFmtId="3" fontId="7" fillId="9" borderId="0" xfId="0" applyNumberFormat="1" applyFont="1" applyFill="1" applyBorder="1" applyAlignment="1">
      <alignment horizontal="center"/>
    </xf>
    <xf numFmtId="167" fontId="7" fillId="9" borderId="0" xfId="0" applyNumberFormat="1" applyFont="1" applyFill="1" applyBorder="1" applyAlignment="1">
      <alignment horizontal="center"/>
    </xf>
    <xf numFmtId="0" fontId="4" fillId="0" borderId="2" xfId="1" applyFont="1" applyFill="1" applyBorder="1" applyAlignment="1">
      <alignment horizontal="center"/>
    </xf>
    <xf numFmtId="0" fontId="6" fillId="8" borderId="11" xfId="1" applyFont="1" applyFill="1" applyBorder="1"/>
    <xf numFmtId="0" fontId="5" fillId="8" borderId="11" xfId="0" applyFont="1" applyFill="1" applyBorder="1"/>
    <xf numFmtId="0" fontId="5" fillId="8" borderId="14" xfId="0" applyFont="1" applyFill="1" applyBorder="1"/>
    <xf numFmtId="0" fontId="13" fillId="0" borderId="0" xfId="1" applyFont="1" applyFill="1"/>
    <xf numFmtId="9" fontId="5" fillId="13" borderId="5" xfId="0" applyNumberFormat="1" applyFont="1" applyFill="1" applyBorder="1" applyAlignment="1">
      <alignment horizontal="center"/>
    </xf>
    <xf numFmtId="9" fontId="5" fillId="13" borderId="5" xfId="0" quotePrefix="1" applyNumberFormat="1" applyFont="1" applyFill="1" applyBorder="1" applyAlignment="1">
      <alignment horizontal="center"/>
    </xf>
    <xf numFmtId="9" fontId="5" fillId="13" borderId="2" xfId="0" quotePrefix="1" applyNumberFormat="1" applyFont="1" applyFill="1" applyBorder="1" applyAlignment="1">
      <alignment horizontal="center"/>
    </xf>
    <xf numFmtId="9" fontId="5" fillId="13" borderId="3" xfId="0" applyNumberFormat="1" applyFont="1" applyFill="1" applyBorder="1" applyAlignment="1">
      <alignment horizontal="center"/>
    </xf>
    <xf numFmtId="9" fontId="5" fillId="13" borderId="3" xfId="0" quotePrefix="1" applyNumberFormat="1" applyFont="1" applyFill="1" applyBorder="1" applyAlignment="1">
      <alignment horizontal="center"/>
    </xf>
    <xf numFmtId="9" fontId="5" fillId="13" borderId="4" xfId="0" quotePrefix="1" applyNumberFormat="1" applyFont="1" applyFill="1" applyBorder="1" applyAlignment="1">
      <alignment horizontal="center"/>
    </xf>
    <xf numFmtId="9" fontId="5" fillId="14" borderId="1" xfId="0" applyNumberFormat="1" applyFont="1" applyFill="1" applyBorder="1" applyAlignment="1">
      <alignment horizontal="center"/>
    </xf>
    <xf numFmtId="9" fontId="5" fillId="13" borderId="13" xfId="0" applyNumberFormat="1" applyFont="1" applyFill="1" applyBorder="1" applyAlignment="1">
      <alignment horizontal="center"/>
    </xf>
    <xf numFmtId="9" fontId="5" fillId="13" borderId="4" xfId="0" applyNumberFormat="1" applyFont="1" applyFill="1" applyBorder="1" applyAlignment="1">
      <alignment horizontal="center"/>
    </xf>
    <xf numFmtId="0" fontId="5" fillId="8" borderId="9" xfId="0" applyFont="1" applyFill="1" applyBorder="1"/>
    <xf numFmtId="0" fontId="9" fillId="8" borderId="5" xfId="0" applyFont="1" applyFill="1" applyBorder="1" applyAlignment="1">
      <alignment horizontal="center" vertical="center"/>
    </xf>
    <xf numFmtId="0" fontId="9" fillId="8" borderId="2" xfId="0" applyFont="1" applyFill="1" applyBorder="1" applyAlignment="1">
      <alignment horizontal="center" vertical="center"/>
    </xf>
    <xf numFmtId="0" fontId="5" fillId="8" borderId="10" xfId="0" applyFont="1" applyFill="1" applyBorder="1"/>
    <xf numFmtId="0" fontId="9" fillId="8" borderId="10"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9" fontId="5" fillId="13" borderId="11" xfId="0" applyNumberFormat="1" applyFont="1" applyFill="1" applyBorder="1" applyAlignment="1">
      <alignment horizontal="center"/>
    </xf>
    <xf numFmtId="166" fontId="5" fillId="0" borderId="0" xfId="0" applyNumberFormat="1" applyFont="1" applyBorder="1" applyAlignment="1" applyProtection="1">
      <alignment horizontal="center"/>
    </xf>
    <xf numFmtId="166" fontId="5" fillId="14" borderId="3" xfId="0" applyNumberFormat="1" applyFont="1" applyFill="1" applyBorder="1" applyAlignment="1" applyProtection="1">
      <alignment horizontal="center"/>
    </xf>
    <xf numFmtId="166" fontId="5" fillId="0" borderId="6" xfId="0" applyNumberFormat="1" applyFont="1" applyBorder="1" applyAlignment="1" applyProtection="1">
      <alignment horizontal="center"/>
    </xf>
    <xf numFmtId="166" fontId="5" fillId="14" borderId="5" xfId="0" applyNumberFormat="1" applyFont="1" applyFill="1" applyBorder="1" applyAlignment="1" applyProtection="1">
      <alignment horizontal="center"/>
    </xf>
    <xf numFmtId="166" fontId="7" fillId="4" borderId="1" xfId="0" applyNumberFormat="1" applyFont="1" applyFill="1" applyBorder="1" applyAlignment="1" applyProtection="1">
      <alignment horizontal="center"/>
    </xf>
    <xf numFmtId="166" fontId="5" fillId="14" borderId="2" xfId="0" applyNumberFormat="1" applyFont="1" applyFill="1" applyBorder="1" applyAlignment="1" applyProtection="1">
      <alignment horizontal="center"/>
    </xf>
    <xf numFmtId="166" fontId="5" fillId="0" borderId="7" xfId="0" applyNumberFormat="1" applyFont="1" applyBorder="1" applyAlignment="1" applyProtection="1">
      <alignment horizontal="center"/>
    </xf>
    <xf numFmtId="166" fontId="5" fillId="14" borderId="4" xfId="0" applyNumberFormat="1" applyFont="1" applyFill="1" applyBorder="1" applyAlignment="1" applyProtection="1">
      <alignment horizontal="center"/>
    </xf>
    <xf numFmtId="166" fontId="5" fillId="0" borderId="8" xfId="0" applyNumberFormat="1" applyFont="1" applyBorder="1" applyAlignment="1" applyProtection="1">
      <alignment horizontal="center"/>
    </xf>
    <xf numFmtId="0" fontId="5" fillId="9" borderId="0" xfId="0" applyFont="1" applyFill="1" applyBorder="1" applyAlignment="1">
      <alignment horizontal="center"/>
    </xf>
    <xf numFmtId="0" fontId="10" fillId="0" borderId="0" xfId="1" applyFont="1" applyFill="1"/>
    <xf numFmtId="0" fontId="9" fillId="0" borderId="13" xfId="0" applyFont="1" applyBorder="1" applyAlignment="1">
      <alignment horizontal="center"/>
    </xf>
    <xf numFmtId="2" fontId="14" fillId="6" borderId="1" xfId="0" applyNumberFormat="1" applyFont="1" applyFill="1" applyBorder="1" applyAlignment="1">
      <alignment horizontal="center"/>
    </xf>
    <xf numFmtId="165" fontId="14" fillId="6" borderId="1" xfId="0" applyNumberFormat="1" applyFont="1" applyFill="1" applyBorder="1" applyAlignment="1">
      <alignment horizontal="center"/>
    </xf>
    <xf numFmtId="0" fontId="9" fillId="0" borderId="0" xfId="0" applyFont="1" applyAlignment="1">
      <alignment vertical="center" wrapText="1"/>
    </xf>
    <xf numFmtId="165" fontId="14" fillId="7" borderId="1" xfId="0" applyNumberFormat="1" applyFont="1" applyFill="1" applyBorder="1" applyAlignment="1">
      <alignment horizontal="center"/>
    </xf>
    <xf numFmtId="0" fontId="5" fillId="5" borderId="2" xfId="0" applyFont="1" applyFill="1" applyBorder="1" applyAlignment="1" applyProtection="1">
      <alignment horizontal="center"/>
      <protection locked="0"/>
    </xf>
    <xf numFmtId="165" fontId="5" fillId="5" borderId="1" xfId="0" applyNumberFormat="1" applyFont="1" applyFill="1" applyBorder="1" applyAlignment="1" applyProtection="1">
      <alignment horizontal="center"/>
      <protection locked="0"/>
    </xf>
    <xf numFmtId="165" fontId="5" fillId="5" borderId="4" xfId="0" applyNumberFormat="1" applyFont="1" applyFill="1" applyBorder="1" applyAlignment="1" applyProtection="1">
      <alignment horizontal="center"/>
      <protection locked="0"/>
    </xf>
    <xf numFmtId="0" fontId="15" fillId="8" borderId="1" xfId="0" applyFont="1" applyFill="1" applyBorder="1" applyAlignment="1">
      <alignment wrapText="1"/>
    </xf>
    <xf numFmtId="0" fontId="5" fillId="11" borderId="5" xfId="0" applyFont="1" applyFill="1" applyBorder="1"/>
    <xf numFmtId="0" fontId="5" fillId="11" borderId="2" xfId="0" applyFont="1" applyFill="1" applyBorder="1"/>
    <xf numFmtId="165" fontId="5" fillId="0" borderId="0" xfId="0" applyNumberFormat="1" applyFont="1" applyAlignment="1">
      <alignment horizontal="center"/>
    </xf>
    <xf numFmtId="0" fontId="5" fillId="8" borderId="11" xfId="0" applyFont="1" applyFill="1" applyBorder="1" applyProtection="1">
      <protection locked="0"/>
    </xf>
    <xf numFmtId="0" fontId="6" fillId="8" borderId="11" xfId="1" applyFont="1" applyFill="1" applyBorder="1" applyProtection="1">
      <protection locked="0"/>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cellXfs>
  <cellStyles count="9">
    <cellStyle name="Currency 2" xfId="3"/>
    <cellStyle name="Normal" xfId="0" builtinId="0"/>
    <cellStyle name="Normal 2" xfId="1"/>
    <cellStyle name="Normal 2 2" xfId="2"/>
    <cellStyle name="Normal 3" xfId="4"/>
    <cellStyle name="Normal 4" xfId="5"/>
    <cellStyle name="Normal 5" xfId="6"/>
    <cellStyle name="Normal 6" xfId="8"/>
    <cellStyle name="Percent 2" xfId="7"/>
  </cellStyles>
  <dxfs count="0"/>
  <tableStyles count="0" defaultTableStyle="TableStyleMedium2" defaultPivotStyle="PivotStyleLight16"/>
  <colors>
    <mruColors>
      <color rgb="FFFF33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85725</xdr:rowOff>
    </xdr:from>
    <xdr:to>
      <xdr:col>13</xdr:col>
      <xdr:colOff>19050</xdr:colOff>
      <xdr:row>21</xdr:row>
      <xdr:rowOff>123825</xdr:rowOff>
    </xdr:to>
    <xdr:sp macro="" textlink="">
      <xdr:nvSpPr>
        <xdr:cNvPr id="2" name="TextBox 1"/>
        <xdr:cNvSpPr txBox="1"/>
      </xdr:nvSpPr>
      <xdr:spPr>
        <a:xfrm>
          <a:off x="95250" y="85725"/>
          <a:ext cx="7848600" cy="423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clientData/>
  </xdr:twoCellAnchor>
  <xdr:oneCellAnchor>
    <xdr:from>
      <xdr:col>2</xdr:col>
      <xdr:colOff>47727</xdr:colOff>
      <xdr:row>1</xdr:row>
      <xdr:rowOff>88398</xdr:rowOff>
    </xdr:from>
    <xdr:ext cx="5410007" cy="1219436"/>
    <xdr:sp macro="" textlink="">
      <xdr:nvSpPr>
        <xdr:cNvPr id="3" name="Rectangle 2"/>
        <xdr:cNvSpPr/>
      </xdr:nvSpPr>
      <xdr:spPr>
        <a:xfrm>
          <a:off x="1266927" y="288423"/>
          <a:ext cx="5410007" cy="1219436"/>
        </a:xfrm>
        <a:prstGeom prst="rect">
          <a:avLst/>
        </a:prstGeom>
        <a:noFill/>
      </xdr:spPr>
      <xdr:txBody>
        <a:bodyPr wrap="none" lIns="91440" tIns="45720" rIns="91440" bIns="45720">
          <a:spAutoFit/>
        </a:bodyPr>
        <a:lstStyle/>
        <a:p>
          <a:pPr algn="ctr"/>
          <a:r>
            <a:rPr lang="en-US" sz="3600" b="1" cap="none" spc="0">
              <a:ln w="10541" cmpd="sng">
                <a:solidFill>
                  <a:schemeClr val="bg2">
                    <a:lumMod val="25000"/>
                  </a:schemeClr>
                </a:solidFill>
                <a:prstDash val="solid"/>
              </a:ln>
              <a:solidFill>
                <a:schemeClr val="bg2">
                  <a:lumMod val="75000"/>
                </a:schemeClr>
              </a:solidFill>
              <a:effectLst/>
            </a:rPr>
            <a:t>Queensland Mandarin</a:t>
          </a:r>
        </a:p>
        <a:p>
          <a:pPr algn="ctr"/>
          <a:r>
            <a:rPr lang="en-US" sz="3600" b="1" cap="none" spc="0">
              <a:ln w="10541" cmpd="sng">
                <a:solidFill>
                  <a:schemeClr val="bg2">
                    <a:lumMod val="25000"/>
                  </a:schemeClr>
                </a:solidFill>
                <a:prstDash val="solid"/>
              </a:ln>
              <a:solidFill>
                <a:schemeClr val="bg2">
                  <a:lumMod val="75000"/>
                </a:schemeClr>
              </a:solidFill>
              <a:effectLst/>
            </a:rPr>
            <a:t>Gross Margin Decision Tool</a:t>
          </a:r>
        </a:p>
      </xdr:txBody>
    </xdr:sp>
    <xdr:clientData/>
  </xdr:oneCellAnchor>
  <xdr:twoCellAnchor>
    <xdr:from>
      <xdr:col>3</xdr:col>
      <xdr:colOff>361949</xdr:colOff>
      <xdr:row>7</xdr:row>
      <xdr:rowOff>161924</xdr:rowOff>
    </xdr:from>
    <xdr:to>
      <xdr:col>9</xdr:col>
      <xdr:colOff>47624</xdr:colOff>
      <xdr:row>9</xdr:row>
      <xdr:rowOff>171449</xdr:rowOff>
    </xdr:to>
    <xdr:sp macro="" textlink="">
      <xdr:nvSpPr>
        <xdr:cNvPr id="4" name="TextBox 3"/>
        <xdr:cNvSpPr txBox="1"/>
      </xdr:nvSpPr>
      <xdr:spPr>
        <a:xfrm>
          <a:off x="2190749" y="1562099"/>
          <a:ext cx="334327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t>Developed Matthew Willett</a:t>
          </a:r>
        </a:p>
        <a:p>
          <a:pPr algn="ctr"/>
          <a:r>
            <a:rPr lang="en-AU" sz="1000" b="1"/>
            <a:t>With Assistance from Bill Johnston</a:t>
          </a:r>
          <a:r>
            <a:rPr lang="en-AU" sz="1000" b="1" baseline="0"/>
            <a:t> and Jason Keating</a:t>
          </a:r>
          <a:endParaRPr lang="en-AU" sz="1000" b="1"/>
        </a:p>
        <a:p>
          <a:pPr algn="ctr"/>
          <a:endParaRPr lang="en-AU" sz="1000" b="1"/>
        </a:p>
      </xdr:txBody>
    </xdr:sp>
    <xdr:clientData/>
  </xdr:twoCellAnchor>
  <xdr:twoCellAnchor>
    <xdr:from>
      <xdr:col>11</xdr:col>
      <xdr:colOff>333375</xdr:colOff>
      <xdr:row>17</xdr:row>
      <xdr:rowOff>4762</xdr:rowOff>
    </xdr:from>
    <xdr:to>
      <xdr:col>12</xdr:col>
      <xdr:colOff>390525</xdr:colOff>
      <xdr:row>21</xdr:row>
      <xdr:rowOff>14288</xdr:rowOff>
    </xdr:to>
    <xdr:pic>
      <xdr:nvPicPr>
        <xdr:cNvPr id="5" name="Picture 1" descr="https://encrypted-tbn1.gstatic.com/images?q=tbn:ANd9GcTuRlYPetaZ8boLmZp3j6Y-MseV0_xVJ0IlE4iEhayWVT0Q3JaoV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3405187"/>
          <a:ext cx="666750"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9</xdr:row>
      <xdr:rowOff>182837</xdr:rowOff>
    </xdr:from>
    <xdr:to>
      <xdr:col>8</xdr:col>
      <xdr:colOff>342900</xdr:colOff>
      <xdr:row>19</xdr:row>
      <xdr:rowOff>102913</xdr:rowOff>
    </xdr:to>
    <xdr:pic>
      <xdr:nvPicPr>
        <xdr:cNvPr id="10" name="Picture 9"/>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4" b="27547"/>
        <a:stretch/>
      </xdr:blipFill>
      <xdr:spPr>
        <a:xfrm>
          <a:off x="2571750" y="1983062"/>
          <a:ext cx="2647950" cy="1920326"/>
        </a:xfrm>
        <a:prstGeom prst="rect">
          <a:avLst/>
        </a:prstGeom>
        <a:ln w="15875">
          <a:solidFill>
            <a:schemeClr val="accent6">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17</xdr:col>
      <xdr:colOff>0</xdr:colOff>
      <xdr:row>122</xdr:row>
      <xdr:rowOff>0</xdr:rowOff>
    </xdr:to>
    <xdr:sp macro="" textlink="">
      <xdr:nvSpPr>
        <xdr:cNvPr id="2" name="Text Box 2"/>
        <xdr:cNvSpPr txBox="1">
          <a:spLocks noChangeArrowheads="1"/>
        </xdr:cNvSpPr>
      </xdr:nvSpPr>
      <xdr:spPr bwMode="auto">
        <a:xfrm>
          <a:off x="76200" y="57150"/>
          <a:ext cx="10287000" cy="196977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1000" b="1" i="0" u="sng" strike="noStrike" baseline="0">
              <a:solidFill>
                <a:srgbClr val="000000"/>
              </a:solidFill>
              <a:latin typeface="Arial"/>
              <a:cs typeface="Arial"/>
            </a:rPr>
            <a:t>1. Introduction</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template aims to assist farmers to make more informed production and business decisions. By using the gross margin guideline, to understand what it costs to grow and sell an agricultural product, a farmer may be better able to identify areas within his/her business where the margins can be improved. It should be emphasised that this template is only a guide and should be adapted to the individual’s situation. Every farmer has different soil types, costs &amp; returns, application rates, and so forth. It should be used as a framework to determine your own costs of production and crop selection. </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2. What is a Gross Margin?</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Gross Margin (GM) is a financial yardstick used for comparing alternative farm enterprises. The GM is calculated by subtracting all variable costs directly incurred by the enterprise from the gross income received for the sale of the produce. Variable costs include land preparation, fertiliser, planting, seed, chemicals, casual labour, picking, packaging, freight, and selling expenses. Gross income is that received before any agents commission, levies, freight or other selling costs are subtracted. A Gross Margin is not a measure of farm profit as it does not take into account fixed costs of the enterprise. These include rates, operators labour, insurance, interest, depreciation, administration, and so forth. You may consider the Gross Margin as a contribution towards farm overheads (fixed costs). Gross margins for different cropping enterprises can only be compared if they use the same land, permanent labour, and machinery resources. If this is not the case a more detailed analysis is required.</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Gross Margin is expressed in several ways; per hectare, per carton, or per tonne. Expressing the GM as $ per Megalitre can also be useful as water can be a limiting factor of production. The basic calculation of a Gross Margin is as follows:</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GROSS INCOME (Price x Yield)</a:t>
          </a:r>
        </a:p>
        <a:p>
          <a:pPr algn="l" rtl="0">
            <a:defRPr sz="1000"/>
          </a:pPr>
          <a:endParaRPr lang="en-AU" sz="1000" b="1"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Less:       TOTAL GROWING COSTS ($/ha)</a:t>
          </a:r>
        </a:p>
        <a:p>
          <a:pPr algn="l" rtl="0">
            <a:defRPr sz="1000"/>
          </a:pPr>
          <a:r>
            <a:rPr lang="en-AU" sz="1000" b="1" i="0" u="none" strike="noStrike" baseline="0">
              <a:solidFill>
                <a:srgbClr val="000000"/>
              </a:solidFill>
              <a:latin typeface="Arial"/>
              <a:cs typeface="Arial"/>
            </a:rPr>
            <a:t>               HARVESTING COSTS ($/Carton x Yield)</a:t>
          </a:r>
        </a:p>
        <a:p>
          <a:pPr algn="l" rtl="0">
            <a:defRPr sz="1000"/>
          </a:pPr>
          <a:r>
            <a:rPr lang="en-AU" sz="1000" b="1" i="0" u="none" strike="noStrike" baseline="0">
              <a:solidFill>
                <a:srgbClr val="000000"/>
              </a:solidFill>
              <a:latin typeface="Arial"/>
              <a:cs typeface="Arial"/>
            </a:rPr>
            <a:t>               PACKING AND PACKAGING COSTS ($/Carton x Yield)</a:t>
          </a:r>
        </a:p>
        <a:p>
          <a:pPr algn="l" rtl="0">
            <a:defRPr sz="1000"/>
          </a:pPr>
          <a:r>
            <a:rPr lang="en-AU" sz="1000" b="1" i="0" u="none" strike="noStrike" baseline="0">
              <a:solidFill>
                <a:srgbClr val="000000"/>
              </a:solidFill>
              <a:latin typeface="Arial"/>
              <a:cs typeface="Arial"/>
            </a:rPr>
            <a:t>               FREIGHT COSTS ($/Carton x Yield)</a:t>
          </a:r>
        </a:p>
        <a:p>
          <a:pPr algn="l" rtl="0">
            <a:defRPr sz="1000"/>
          </a:pPr>
          <a:r>
            <a:rPr lang="en-AU" sz="1000" b="1" i="0" u="none" strike="noStrike" baseline="0">
              <a:solidFill>
                <a:srgbClr val="000000"/>
              </a:solidFill>
              <a:latin typeface="Arial"/>
              <a:cs typeface="Arial"/>
            </a:rPr>
            <a:t>               MARKETING COSTS (Commission/Levies Rate)</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Gross Margins can also be very useful in the following situations:</a:t>
          </a:r>
        </a:p>
        <a:p>
          <a:pPr algn="l" rtl="0">
            <a:defRPr sz="1000"/>
          </a:pPr>
          <a:r>
            <a:rPr lang="en-AU" sz="1000" b="0" i="0" u="none" strike="noStrike" baseline="0">
              <a:solidFill>
                <a:srgbClr val="000000"/>
              </a:solidFill>
              <a:latin typeface="Arial"/>
              <a:cs typeface="Arial"/>
            </a:rPr>
            <a:t>• Selecting the most desirable (profitable, time efficient, water efficient, etc.) cropping enterprise or rotation.</a:t>
          </a:r>
        </a:p>
        <a:p>
          <a:pPr algn="l" rtl="0">
            <a:defRPr sz="1000"/>
          </a:pPr>
          <a:r>
            <a:rPr lang="en-AU" sz="1000" b="0" i="0" u="none" strike="noStrike" baseline="0">
              <a:solidFill>
                <a:srgbClr val="000000"/>
              </a:solidFill>
              <a:latin typeface="Arial"/>
              <a:cs typeface="Arial"/>
            </a:rPr>
            <a:t>• Comparing different farming methods  eg. seed v. speedling, or trickle v. flood irrigation.</a:t>
          </a:r>
        </a:p>
        <a:p>
          <a:pPr algn="l" rtl="0">
            <a:defRPr sz="1000"/>
          </a:pPr>
          <a:r>
            <a:rPr lang="en-AU" sz="1000" b="0" i="0" u="none" strike="noStrike" baseline="0">
              <a:solidFill>
                <a:srgbClr val="000000"/>
              </a:solidFill>
              <a:latin typeface="Arial"/>
              <a:cs typeface="Arial"/>
            </a:rPr>
            <a:t>• Preparing cash-flow budgets.</a:t>
          </a:r>
        </a:p>
        <a:p>
          <a:pPr algn="l" rtl="0">
            <a:defRPr sz="1000"/>
          </a:pPr>
          <a:r>
            <a:rPr lang="en-AU" sz="1000" b="0" i="0" u="none" strike="noStrike" baseline="0">
              <a:solidFill>
                <a:srgbClr val="000000"/>
              </a:solidFill>
              <a:latin typeface="Arial"/>
              <a:cs typeface="Arial"/>
            </a:rPr>
            <a:t>• Estimating farm profit and loss.</a:t>
          </a:r>
        </a:p>
        <a:p>
          <a:pPr algn="l" rtl="0">
            <a:defRPr sz="1000"/>
          </a:pPr>
          <a:r>
            <a:rPr lang="en-AU" sz="1000" b="0" i="0" u="none" strike="noStrike" baseline="0">
              <a:solidFill>
                <a:srgbClr val="000000"/>
              </a:solidFill>
              <a:latin typeface="Arial"/>
              <a:cs typeface="Arial"/>
            </a:rPr>
            <a:t>• Calculating costs of production.</a:t>
          </a:r>
        </a:p>
        <a:p>
          <a:pPr algn="l" rtl="0">
            <a:defRPr sz="1000"/>
          </a:pPr>
          <a:r>
            <a:rPr lang="en-AU" sz="1000" b="0" i="0" u="none" strike="noStrike" baseline="0">
              <a:solidFill>
                <a:srgbClr val="000000"/>
              </a:solidFill>
              <a:latin typeface="Arial"/>
              <a:cs typeface="Arial"/>
            </a:rPr>
            <a:t>• Assisting with investment decisions (which enterprise? on or off farm?)</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3. Assumptions</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Gross Margins is based on the following assumptions: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 Fixed or overhead costs are not included.</a:t>
          </a:r>
        </a:p>
        <a:p>
          <a:pPr algn="l" rtl="0">
            <a:defRPr sz="1000"/>
          </a:pPr>
          <a:r>
            <a:rPr lang="en-AU" sz="1000" b="0" i="0" u="none" strike="noStrike" baseline="0">
              <a:solidFill>
                <a:srgbClr val="000000"/>
              </a:solidFill>
              <a:latin typeface="Arial"/>
              <a:cs typeface="Arial"/>
            </a:rPr>
            <a:t>• Owner’s labour is not included.</a:t>
          </a:r>
        </a:p>
        <a:p>
          <a:pPr algn="l" rtl="0">
            <a:defRPr sz="1000"/>
          </a:pPr>
          <a:r>
            <a:rPr lang="en-AU" sz="1000" b="0" i="0" u="none" strike="noStrike" baseline="0">
              <a:solidFill>
                <a:srgbClr val="000000"/>
              </a:solidFill>
              <a:latin typeface="Arial"/>
              <a:cs typeface="Arial"/>
            </a:rPr>
            <a:t>• Casual labour is included, but the hours per hectare that are included can vary widely.</a:t>
          </a:r>
        </a:p>
        <a:p>
          <a:pPr algn="l" rtl="0">
            <a:defRPr sz="1000"/>
          </a:pPr>
          <a:r>
            <a:rPr lang="en-AU" sz="1000" b="0" i="0" u="none" strike="noStrike" baseline="0">
              <a:solidFill>
                <a:srgbClr val="000000"/>
              </a:solidFill>
              <a:latin typeface="Arial"/>
              <a:cs typeface="Arial"/>
            </a:rPr>
            <a:t>• Yields are based on the average for fertilisers, water and chemical inputs.</a:t>
          </a:r>
        </a:p>
        <a:p>
          <a:pPr algn="l" rtl="0">
            <a:defRPr sz="1000"/>
          </a:pPr>
          <a:r>
            <a:rPr lang="en-AU" sz="1000" b="0" i="0" u="none" strike="noStrike" baseline="0">
              <a:solidFill>
                <a:srgbClr val="000000"/>
              </a:solidFill>
              <a:latin typeface="Arial"/>
              <a:cs typeface="Arial"/>
            </a:rPr>
            <a:t>• Machinery operations are costed for a range of tractors that are required to carry out each particular operation.</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All machinery operations include fuel, oil, repairs and maintenance (F.O.R.M.). This process is followed for all machinery operation costing. The fixed costs of ownership such as registration, insurance, interest, and depreciation are not included.</a:t>
          </a:r>
        </a:p>
        <a:p>
          <a:pPr algn="l" rtl="0">
            <a:defRPr sz="1000"/>
          </a:pPr>
          <a:r>
            <a:rPr lang="en-AU" sz="1000" b="0" i="0" u="none" strike="noStrike" baseline="0">
              <a:solidFill>
                <a:srgbClr val="000000"/>
              </a:solidFill>
              <a:latin typeface="Arial"/>
              <a:cs typeface="Arial"/>
            </a:rPr>
            <a:t>  </a:t>
          </a:r>
        </a:p>
        <a:p>
          <a:pPr algn="l" rtl="0">
            <a:defRPr sz="1000"/>
          </a:pPr>
          <a:r>
            <a:rPr lang="en-AU" sz="1000" b="0" i="0" u="none" strike="noStrike" baseline="0">
              <a:solidFill>
                <a:srgbClr val="000000"/>
              </a:solidFill>
              <a:latin typeface="Arial"/>
              <a:cs typeface="Arial"/>
            </a:rPr>
            <a:t>• Fertiliser and crop protection costs are envisaged to be ‘typical’ for the region in the average season to produce average yield and quality.</a:t>
          </a:r>
        </a:p>
        <a:p>
          <a:pPr algn="l" rtl="0">
            <a:defRPr sz="1000"/>
          </a:pPr>
          <a:r>
            <a:rPr lang="en-AU" sz="1000" b="0" i="0" u="none" strike="noStrike" baseline="0">
              <a:solidFill>
                <a:srgbClr val="000000"/>
              </a:solidFill>
              <a:latin typeface="Arial"/>
              <a:cs typeface="Arial"/>
            </a:rPr>
            <a:t>• Crops grown with irrigation have been costed accordingly where this is seen to be the most common practice.</a:t>
          </a:r>
        </a:p>
        <a:p>
          <a:pPr algn="l" rtl="0">
            <a:defRPr sz="1000"/>
          </a:pPr>
          <a:r>
            <a:rPr lang="en-AU" sz="1000" b="0" i="0" u="none" strike="noStrike" baseline="0">
              <a:solidFill>
                <a:srgbClr val="000000"/>
              </a:solidFill>
              <a:latin typeface="Arial"/>
              <a:cs typeface="Arial"/>
            </a:rPr>
            <a:t>• Input costs are based on retail prices at the time of preparation.</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4. Using the Template</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Coloured cells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There may be a number of coloured cells in the template provided. The yellow cells indicate where you should enter data. The red cells are locked and secured against tampering. </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Making Data Entries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Data entry in the package is simple. Numbers are entered into the yellow data cells. These figures will be used in formulas to calculate the $/Package and $/Hectare. These will be calculated once the required data has been entered into the appropriate cells. When entering data you can press Enter to store the data in that cell, or simply move the cursor off  that cell.</a:t>
          </a:r>
        </a:p>
        <a:p>
          <a:pPr algn="l" rtl="0">
            <a:defRPr sz="1000"/>
          </a:pPr>
          <a:endParaRPr lang="en-AU"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AU" sz="1000" b="1" i="0" u="none" strike="noStrike" kern="0" cap="none" spc="0" normalizeH="0" baseline="0" noProof="0">
              <a:ln>
                <a:noFill/>
              </a:ln>
              <a:solidFill>
                <a:srgbClr val="000000"/>
              </a:solidFill>
              <a:effectLst/>
              <a:uLnTx/>
              <a:uFillTx/>
              <a:latin typeface="Arial"/>
              <a:cs typeface="Arial"/>
            </a:rPr>
            <a:t>Average Data</a:t>
          </a:r>
        </a:p>
        <a:p>
          <a:pPr algn="l" rtl="0">
            <a:defRPr sz="1000"/>
          </a:pPr>
          <a:r>
            <a:rPr lang="en-AU" sz="1000" b="0" i="0" u="none" strike="noStrike" baseline="0">
              <a:solidFill>
                <a:srgbClr val="000000"/>
              </a:solidFill>
              <a:latin typeface="Arial"/>
              <a:cs typeface="Arial"/>
            </a:rPr>
            <a:t>Fertiliser use and Insecticide, Pesticide and Weedicide use contain both an average figure and a section to complete individual products. If you decide to enter the individual products the number of applications for the average rows must be set to zero. The list of chemicals/fertilizers provided is by no means a guide to ideal production, but simply a list of chemicals that were used by atleast one of the farms visited to create this tool of which prices were readily available.</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Sensitivity Tables</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In some of the templates you will find sensitivity tables. One is labelled Yield, and the other Price. You will notice there are yellow cells for data entry. You are able to enter data in these tables so that you might see how price and yield changes will effect the gross margin. These tables can be used as a tool to observe the effect a fall or rise in price and yield might have. High ‘sensitivity’ might refer to a large change in gross margin derived from a small change in price or yield. By knowing the sensitivity you are able to crudely measure some of the risk involved in growing of a certain crop. A crop’s gross margin may be sensitive to one, both or none.  </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5. Some Definitions of Headings Used</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Package - Generic term for Cartons, Cases, Trays and Tonnes.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Yield/Ha - Cartons, Cases, Trays or Tonnes produced per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$/Package - Price received, or expected price, per package. Also represents a break up of costs per package.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$/Hectare - Represents the income per hectare, or cost per hectare.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Operations - Number of times a certain farm machinery operation is carried out.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$/Operation - Represents Fuel, Oil, Repairs and Maintenance (F.O.R.M). These </a:t>
          </a:r>
        </a:p>
        <a:p>
          <a:pPr algn="l" rtl="0">
            <a:defRPr sz="1000"/>
          </a:pPr>
          <a:r>
            <a:rPr lang="en-AU" sz="1000" b="0" i="0" u="none" strike="noStrike" baseline="0">
              <a:solidFill>
                <a:srgbClr val="000000"/>
              </a:solidFill>
              <a:latin typeface="Arial"/>
              <a:cs typeface="Arial"/>
            </a:rPr>
            <a:t>individual components provide the running costs of the machinery.</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Units/Ha - Kilograms, Litres or Number used per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$/Unit - Represents cost per kilogram, litre or number.</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Applications - Number of times a chemical is applied to the crop over its life.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ML/Ha - Amount of water in Megalitres used to irrigate the crop over its life.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$/ML - Cost of water used to irrigate crop.</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Hours - Number of man hours required to grow the crop.</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$/Hour - Value of one man hour (casual wages)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Metres - Total length of equipment used on one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$/Metre - Cost per metre of irrigation equipment.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Packages/Hr - The number of cartons, cases, trays or tonnes picked in one man hour.</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$/Pallet - The cost of transporting one pallet to a selected destination. Prices vary depending on wether you require refrigerated transport, or freight can be sent hot.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Pallets - Number of pallets required to transport the yield of one hectare.</a:t>
          </a:r>
        </a:p>
        <a:p>
          <a:pPr algn="l" rtl="0">
            <a:defRPr sz="1000"/>
          </a:pPr>
          <a:endParaRPr lang="en-AU" sz="1000" b="0" i="0" u="none" strike="noStrike" baseline="0">
            <a:solidFill>
              <a:srgbClr val="000000"/>
            </a:solidFill>
            <a:latin typeface="Arial"/>
            <a:cs typeface="Arial"/>
          </a:endParaRPr>
        </a:p>
        <a:p>
          <a:pPr algn="l" rtl="0">
            <a:defRPr sz="1000"/>
          </a:pPr>
          <a:r>
            <a:rPr lang="en-AU" sz="1000" b="1" i="0" u="sng" strike="noStrike" baseline="0">
              <a:solidFill>
                <a:srgbClr val="000000"/>
              </a:solidFill>
              <a:latin typeface="Arial"/>
              <a:cs typeface="Arial"/>
            </a:rPr>
            <a:t>6. Key Notes</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Some trade names are used for the purpose of providing specific information and because growers may be unfamiliar with actual chemical/active ingredient names. Mention of a trade name does not constitute a guarantee, warranty or endorsement by the Department.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Application rates and frequencies are those found to be most commonly applied (at the time the template was prepared) by producers and/or those recommended by chemical producers. Application rates and frequencies are not recommendations by the Department. Producers should seek further advice regarding chemical and fertiliser rates if they have any queries.</a:t>
          </a:r>
        </a:p>
        <a:p>
          <a:pPr algn="l" rtl="0">
            <a:defRPr sz="1000"/>
          </a:pPr>
          <a:endParaRPr lang="en-AU"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5:R27"/>
  <sheetViews>
    <sheetView showGridLines="0" showRowColHeaders="0" tabSelected="1" workbookViewId="0">
      <selection activeCell="O3" sqref="O3"/>
    </sheetView>
  </sheetViews>
  <sheetFormatPr defaultColWidth="9.109375" defaultRowHeight="15.6" x14ac:dyDescent="0.3"/>
  <cols>
    <col min="1" max="16384" width="9.109375" style="2"/>
  </cols>
  <sheetData>
    <row r="15" spans="18:18" x14ac:dyDescent="0.25">
      <c r="R15" s="1"/>
    </row>
    <row r="17" spans="2:16" x14ac:dyDescent="0.25">
      <c r="P17" s="1"/>
    </row>
    <row r="27" spans="2:16" x14ac:dyDescent="0.25">
      <c r="B2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showGridLines="0" showRowColHeaders="0" zoomScaleNormal="100" workbookViewId="0">
      <selection activeCell="B20" sqref="B20:B21"/>
    </sheetView>
  </sheetViews>
  <sheetFormatPr defaultColWidth="9.109375" defaultRowHeight="13.8" x14ac:dyDescent="0.3"/>
  <cols>
    <col min="1" max="2" width="9.109375" style="3"/>
    <col min="3" max="3" width="26.44140625" style="3" customWidth="1"/>
    <col min="4" max="4" width="19.44140625" style="3" customWidth="1"/>
    <col min="5" max="5" width="20" style="3" customWidth="1"/>
    <col min="6" max="6" width="19.44140625" style="3" customWidth="1"/>
    <col min="7" max="7" width="14.6640625" style="3" customWidth="1"/>
    <col min="8" max="10" width="14.109375" style="3" customWidth="1"/>
    <col min="11" max="11" width="9.109375" style="3"/>
    <col min="12" max="20" width="9.6640625" style="3" customWidth="1"/>
    <col min="21" max="16384" width="9.109375" style="3"/>
  </cols>
  <sheetData>
    <row r="1" spans="1:20" ht="26.25" x14ac:dyDescent="0.4">
      <c r="A1" s="25" t="s">
        <v>40</v>
      </c>
      <c r="I1" s="4"/>
    </row>
    <row r="2" spans="1:20" ht="13.5" customHeight="1" x14ac:dyDescent="0.2"/>
    <row r="3" spans="1:20" ht="13.5" customHeight="1" x14ac:dyDescent="0.2">
      <c r="B3" s="83" t="s">
        <v>0</v>
      </c>
      <c r="C3" s="29"/>
      <c r="D3" s="30"/>
      <c r="E3" s="7">
        <v>420</v>
      </c>
      <c r="O3" s="8"/>
    </row>
    <row r="4" spans="1:20" ht="13.5" customHeight="1" x14ac:dyDescent="0.2">
      <c r="O4" s="8"/>
    </row>
    <row r="5" spans="1:20" ht="13.5" customHeight="1" x14ac:dyDescent="0.2">
      <c r="B5" s="83" t="s">
        <v>1</v>
      </c>
      <c r="C5" s="29"/>
      <c r="D5" s="30"/>
      <c r="E5" s="9">
        <v>7.1</v>
      </c>
      <c r="O5" s="8"/>
    </row>
    <row r="6" spans="1:20" ht="13.5" customHeight="1" x14ac:dyDescent="0.2">
      <c r="O6" s="8"/>
    </row>
    <row r="7" spans="1:20" ht="13.5" customHeight="1" x14ac:dyDescent="0.3">
      <c r="A7" s="86" t="s">
        <v>2</v>
      </c>
      <c r="B7" s="6"/>
      <c r="C7" s="6"/>
      <c r="D7" s="6"/>
      <c r="K7" s="86" t="s">
        <v>41</v>
      </c>
      <c r="O7" s="8"/>
    </row>
    <row r="8" spans="1:20" ht="13.5" customHeight="1" x14ac:dyDescent="0.3">
      <c r="A8" s="34"/>
      <c r="B8" s="6"/>
      <c r="C8" s="6"/>
      <c r="D8" s="6"/>
      <c r="E8" s="59" t="s">
        <v>3</v>
      </c>
      <c r="F8" s="59" t="s">
        <v>4</v>
      </c>
      <c r="I8" s="59" t="s">
        <v>5</v>
      </c>
      <c r="L8" s="46"/>
      <c r="M8" s="46"/>
      <c r="N8" s="84"/>
      <c r="O8" s="97"/>
      <c r="P8" s="97"/>
      <c r="Q8" s="97" t="s">
        <v>4</v>
      </c>
      <c r="R8" s="97"/>
      <c r="S8" s="97"/>
      <c r="T8" s="98"/>
    </row>
    <row r="9" spans="1:20" ht="13.5" customHeight="1" x14ac:dyDescent="0.2">
      <c r="A9" s="6"/>
      <c r="B9" s="83" t="s">
        <v>95</v>
      </c>
      <c r="C9" s="29"/>
      <c r="D9" s="30"/>
      <c r="E9" s="10">
        <v>22.78</v>
      </c>
      <c r="F9" s="11">
        <f>E3*E5</f>
        <v>2982</v>
      </c>
      <c r="G9" s="12"/>
      <c r="I9" s="13">
        <f>E10*F9</f>
        <v>82625.216240000009</v>
      </c>
      <c r="L9" s="46"/>
      <c r="M9" s="113"/>
      <c r="N9" s="103">
        <v>0.85</v>
      </c>
      <c r="O9" s="87">
        <v>0.9</v>
      </c>
      <c r="P9" s="87">
        <v>0.95</v>
      </c>
      <c r="Q9" s="93">
        <v>1</v>
      </c>
      <c r="R9" s="88">
        <v>1.05</v>
      </c>
      <c r="S9" s="88">
        <v>1.1000000000000001</v>
      </c>
      <c r="T9" s="89">
        <v>1.1499999999999999</v>
      </c>
    </row>
    <row r="10" spans="1:20" ht="13.5" customHeight="1" x14ac:dyDescent="0.2">
      <c r="B10" s="83" t="s">
        <v>6</v>
      </c>
      <c r="C10" s="29"/>
      <c r="D10" s="30"/>
      <c r="E10" s="28">
        <f>D97*((1+E97)*E9)+((1+E98)*E9)*D98+H92</f>
        <v>27.70798666666667</v>
      </c>
      <c r="L10" s="96"/>
      <c r="M10" s="94">
        <v>0.85</v>
      </c>
      <c r="N10" s="104">
        <f t="shared" ref="N10:T16" si="0">($E$10*$M10*N$9*$F$9)-$I$101</f>
        <v>7735.3290613638237</v>
      </c>
      <c r="O10" s="104">
        <f t="shared" si="0"/>
        <v>11246.900751563822</v>
      </c>
      <c r="P10" s="104">
        <f t="shared" si="0"/>
        <v>14758.472441763814</v>
      </c>
      <c r="Q10" s="105">
        <f t="shared" si="0"/>
        <v>18270.044131963827</v>
      </c>
      <c r="R10" s="104">
        <f t="shared" si="0"/>
        <v>21781.615822163825</v>
      </c>
      <c r="S10" s="104">
        <f t="shared" si="0"/>
        <v>25293.187512363838</v>
      </c>
      <c r="T10" s="106">
        <f t="shared" si="0"/>
        <v>28804.759202563808</v>
      </c>
    </row>
    <row r="11" spans="1:20" ht="13.5" customHeight="1" x14ac:dyDescent="0.2">
      <c r="B11" s="31"/>
      <c r="C11" s="32"/>
      <c r="D11" s="32"/>
      <c r="E11" s="33"/>
      <c r="L11" s="99"/>
      <c r="M11" s="90">
        <v>0.9</v>
      </c>
      <c r="N11" s="104">
        <f t="shared" si="0"/>
        <v>11246.900751563815</v>
      </c>
      <c r="O11" s="104">
        <f t="shared" si="0"/>
        <v>14965.035482363826</v>
      </c>
      <c r="P11" s="104">
        <f t="shared" si="0"/>
        <v>18683.170213163809</v>
      </c>
      <c r="Q11" s="105">
        <f t="shared" si="0"/>
        <v>22401.30494396382</v>
      </c>
      <c r="R11" s="104">
        <f t="shared" si="0"/>
        <v>26119.439674763831</v>
      </c>
      <c r="S11" s="104">
        <f t="shared" si="0"/>
        <v>29837.574405563828</v>
      </c>
      <c r="T11" s="106">
        <f t="shared" si="0"/>
        <v>33555.70913636381</v>
      </c>
    </row>
    <row r="12" spans="1:20" ht="13.5" customHeight="1" x14ac:dyDescent="0.3">
      <c r="A12" s="86" t="s">
        <v>7</v>
      </c>
      <c r="B12" s="6"/>
      <c r="C12" s="6"/>
      <c r="D12" s="6"/>
      <c r="E12" s="6"/>
      <c r="F12" s="6"/>
      <c r="G12" s="6"/>
      <c r="H12" s="6"/>
      <c r="I12" s="6"/>
      <c r="L12" s="100"/>
      <c r="M12" s="95">
        <v>0.95</v>
      </c>
      <c r="N12" s="104">
        <f t="shared" si="0"/>
        <v>14758.472441763814</v>
      </c>
      <c r="O12" s="104">
        <f t="shared" si="0"/>
        <v>18683.170213163809</v>
      </c>
      <c r="P12" s="104">
        <f t="shared" si="0"/>
        <v>22607.867984563803</v>
      </c>
      <c r="Q12" s="105">
        <f t="shared" si="0"/>
        <v>26532.565755963813</v>
      </c>
      <c r="R12" s="104">
        <f t="shared" si="0"/>
        <v>30457.263527363823</v>
      </c>
      <c r="S12" s="104">
        <f t="shared" si="0"/>
        <v>34381.961298763832</v>
      </c>
      <c r="T12" s="106">
        <f t="shared" si="0"/>
        <v>38306.659070163812</v>
      </c>
    </row>
    <row r="13" spans="1:20" ht="13.5" customHeight="1" x14ac:dyDescent="0.2">
      <c r="L13" s="101" t="s">
        <v>100</v>
      </c>
      <c r="M13" s="93">
        <v>1</v>
      </c>
      <c r="N13" s="107">
        <f t="shared" si="0"/>
        <v>18270.044131963827</v>
      </c>
      <c r="O13" s="107">
        <f t="shared" si="0"/>
        <v>22401.30494396382</v>
      </c>
      <c r="P13" s="107">
        <f t="shared" si="0"/>
        <v>26532.565755963813</v>
      </c>
      <c r="Q13" s="108">
        <f t="shared" si="0"/>
        <v>30663.826567963821</v>
      </c>
      <c r="R13" s="107">
        <f t="shared" si="0"/>
        <v>34795.087379963828</v>
      </c>
      <c r="S13" s="107">
        <f t="shared" si="0"/>
        <v>38926.348191963822</v>
      </c>
      <c r="T13" s="109">
        <f t="shared" si="0"/>
        <v>43057.609003963829</v>
      </c>
    </row>
    <row r="14" spans="1:20" ht="13.5" customHeight="1" x14ac:dyDescent="0.25">
      <c r="A14" s="6"/>
      <c r="B14" s="26" t="s">
        <v>8</v>
      </c>
      <c r="C14" s="6"/>
      <c r="D14" s="6"/>
      <c r="E14" s="6"/>
      <c r="F14" s="6"/>
      <c r="G14" s="6"/>
      <c r="H14" s="6"/>
      <c r="I14" s="6"/>
      <c r="L14" s="101"/>
      <c r="M14" s="91">
        <v>1.05</v>
      </c>
      <c r="N14" s="104">
        <f t="shared" si="0"/>
        <v>21781.615822163825</v>
      </c>
      <c r="O14" s="104">
        <f t="shared" si="0"/>
        <v>26119.439674763831</v>
      </c>
      <c r="P14" s="104">
        <f t="shared" si="0"/>
        <v>30457.263527363823</v>
      </c>
      <c r="Q14" s="105">
        <f t="shared" si="0"/>
        <v>34795.087379963828</v>
      </c>
      <c r="R14" s="104">
        <f t="shared" si="0"/>
        <v>39132.911232563834</v>
      </c>
      <c r="S14" s="104">
        <f t="shared" si="0"/>
        <v>43470.73508516384</v>
      </c>
      <c r="T14" s="106">
        <f t="shared" si="0"/>
        <v>47808.558937763832</v>
      </c>
    </row>
    <row r="15" spans="1:20" ht="13.5" customHeight="1" x14ac:dyDescent="0.2">
      <c r="A15" s="6" t="s">
        <v>96</v>
      </c>
      <c r="B15" s="5" t="s">
        <v>9</v>
      </c>
      <c r="C15" s="6"/>
      <c r="D15" s="6"/>
      <c r="E15" s="59" t="s">
        <v>10</v>
      </c>
      <c r="F15" s="59" t="s">
        <v>11</v>
      </c>
      <c r="G15" s="6"/>
      <c r="H15" s="59" t="s">
        <v>12</v>
      </c>
      <c r="I15" s="59" t="s">
        <v>5</v>
      </c>
      <c r="L15" s="101"/>
      <c r="M15" s="91">
        <v>1.1000000000000001</v>
      </c>
      <c r="N15" s="104">
        <f t="shared" si="0"/>
        <v>25293.187512363824</v>
      </c>
      <c r="O15" s="104">
        <f t="shared" si="0"/>
        <v>29837.574405563828</v>
      </c>
      <c r="P15" s="104">
        <f t="shared" si="0"/>
        <v>34381.961298763817</v>
      </c>
      <c r="Q15" s="105">
        <f t="shared" si="0"/>
        <v>38926.348191963822</v>
      </c>
      <c r="R15" s="104">
        <f t="shared" si="0"/>
        <v>43470.73508516384</v>
      </c>
      <c r="S15" s="104">
        <f t="shared" si="0"/>
        <v>48015.12197836383</v>
      </c>
      <c r="T15" s="106">
        <f t="shared" si="0"/>
        <v>52559.508871563805</v>
      </c>
    </row>
    <row r="16" spans="1:20" ht="13.5" customHeight="1" x14ac:dyDescent="0.2">
      <c r="A16" s="6"/>
      <c r="B16" s="83" t="s">
        <v>13</v>
      </c>
      <c r="C16" s="29"/>
      <c r="D16" s="30"/>
      <c r="E16" s="7">
        <v>5</v>
      </c>
      <c r="F16" s="14">
        <f>'Machinery &amp; Irrrigation'!L12</f>
        <v>15.509550000000001</v>
      </c>
      <c r="G16" s="12"/>
      <c r="H16" s="15">
        <f t="shared" ref="H16:H21" si="1">I16/F$9</f>
        <v>2.6005281690140849E-2</v>
      </c>
      <c r="I16" s="15">
        <f>F16*E16</f>
        <v>77.547750000000008</v>
      </c>
      <c r="L16" s="102"/>
      <c r="M16" s="92">
        <v>1.1499999999999999</v>
      </c>
      <c r="N16" s="110">
        <f t="shared" si="0"/>
        <v>28804.759202563808</v>
      </c>
      <c r="O16" s="110">
        <f t="shared" si="0"/>
        <v>33555.709136363825</v>
      </c>
      <c r="P16" s="110">
        <f t="shared" si="0"/>
        <v>38306.659070163812</v>
      </c>
      <c r="Q16" s="111">
        <f t="shared" si="0"/>
        <v>43057.609003963829</v>
      </c>
      <c r="R16" s="110">
        <f t="shared" si="0"/>
        <v>47808.558937763832</v>
      </c>
      <c r="S16" s="110">
        <f t="shared" si="0"/>
        <v>52559.508871563834</v>
      </c>
      <c r="T16" s="112">
        <f t="shared" si="0"/>
        <v>57310.458805363807</v>
      </c>
    </row>
    <row r="17" spans="1:20" ht="13.5" customHeight="1" x14ac:dyDescent="0.2">
      <c r="A17" s="6"/>
      <c r="B17" s="83" t="s">
        <v>14</v>
      </c>
      <c r="C17" s="29"/>
      <c r="D17" s="30"/>
      <c r="E17" s="7">
        <v>5</v>
      </c>
      <c r="F17" s="14">
        <f>'Machinery &amp; Irrrigation'!L13</f>
        <v>25.842583333333334</v>
      </c>
      <c r="G17" s="12"/>
      <c r="H17" s="15">
        <f t="shared" si="1"/>
        <v>4.333095797004248E-2</v>
      </c>
      <c r="I17" s="15">
        <f t="shared" ref="I17" si="2">F17*E17</f>
        <v>129.21291666666667</v>
      </c>
    </row>
    <row r="18" spans="1:20" ht="13.5" customHeight="1" x14ac:dyDescent="0.2">
      <c r="A18" s="6"/>
      <c r="B18" s="83" t="s">
        <v>15</v>
      </c>
      <c r="C18" s="29"/>
      <c r="D18" s="30"/>
      <c r="E18" s="7">
        <v>11</v>
      </c>
      <c r="F18" s="14">
        <f>'Machinery &amp; Irrrigation'!L14</f>
        <v>49.091908333333329</v>
      </c>
      <c r="G18" s="12"/>
      <c r="H18" s="15">
        <f t="shared" si="1"/>
        <v>0.18109020511960652</v>
      </c>
      <c r="I18" s="15">
        <f>F18*E18</f>
        <v>540.01099166666665</v>
      </c>
    </row>
    <row r="19" spans="1:20" ht="13.5" customHeight="1" x14ac:dyDescent="0.2">
      <c r="A19" s="6"/>
      <c r="B19" s="83" t="s">
        <v>92</v>
      </c>
      <c r="C19" s="29"/>
      <c r="D19" s="30"/>
      <c r="E19" s="7">
        <v>1</v>
      </c>
      <c r="F19" s="14">
        <f>'Machinery &amp; Irrrigation'!L15</f>
        <v>40.324829999999992</v>
      </c>
      <c r="G19" s="12"/>
      <c r="H19" s="15">
        <f t="shared" si="1"/>
        <v>1.3522746478873237E-2</v>
      </c>
      <c r="I19" s="15">
        <f>F19*E19</f>
        <v>40.324829999999992</v>
      </c>
    </row>
    <row r="20" spans="1:20" ht="13.5" customHeight="1" x14ac:dyDescent="0.2">
      <c r="A20" s="6"/>
      <c r="B20" s="128"/>
      <c r="C20" s="29"/>
      <c r="D20" s="30"/>
      <c r="E20" s="7"/>
      <c r="F20" s="14">
        <f>'Machinery &amp; Irrrigation'!L16</f>
        <v>0</v>
      </c>
      <c r="G20" s="12"/>
      <c r="H20" s="15">
        <f t="shared" si="1"/>
        <v>0</v>
      </c>
      <c r="I20" s="15">
        <f t="shared" ref="I20:I21" si="3">F20*E20</f>
        <v>0</v>
      </c>
    </row>
    <row r="21" spans="1:20" ht="13.5" customHeight="1" x14ac:dyDescent="0.2">
      <c r="A21" s="6"/>
      <c r="B21" s="128"/>
      <c r="C21" s="29"/>
      <c r="D21" s="30"/>
      <c r="E21" s="7"/>
      <c r="F21" s="14">
        <f>'Machinery &amp; Irrrigation'!L17</f>
        <v>0</v>
      </c>
      <c r="G21" s="12"/>
      <c r="H21" s="15">
        <f t="shared" si="1"/>
        <v>0</v>
      </c>
      <c r="I21" s="15">
        <f t="shared" si="3"/>
        <v>0</v>
      </c>
    </row>
    <row r="22" spans="1:20" ht="13.5" customHeight="1" x14ac:dyDescent="0.2">
      <c r="T22" s="8"/>
    </row>
    <row r="23" spans="1:20" ht="13.5" customHeight="1" x14ac:dyDescent="0.25">
      <c r="B23" s="26" t="s">
        <v>16</v>
      </c>
      <c r="C23" s="6"/>
      <c r="D23" s="6"/>
      <c r="E23" s="12"/>
      <c r="F23" s="12"/>
      <c r="G23" s="6"/>
      <c r="H23" s="16" t="s">
        <v>9</v>
      </c>
      <c r="I23" s="16"/>
      <c r="T23" s="8"/>
    </row>
    <row r="24" spans="1:20" ht="13.5" customHeight="1" x14ac:dyDescent="0.2">
      <c r="B24" s="6"/>
      <c r="C24" s="6"/>
      <c r="D24" s="6"/>
      <c r="E24" s="59" t="s">
        <v>10</v>
      </c>
      <c r="F24" s="59" t="s">
        <v>17</v>
      </c>
      <c r="G24" s="6"/>
      <c r="H24" s="59" t="s">
        <v>12</v>
      </c>
      <c r="I24" s="59" t="s">
        <v>5</v>
      </c>
      <c r="T24" s="8"/>
    </row>
    <row r="25" spans="1:20" ht="13.5" customHeight="1" x14ac:dyDescent="0.2">
      <c r="B25" s="83" t="s">
        <v>18</v>
      </c>
      <c r="C25" s="29"/>
      <c r="D25" s="30"/>
      <c r="E25" s="7">
        <v>1</v>
      </c>
      <c r="F25" s="10">
        <v>2.21</v>
      </c>
      <c r="G25" s="6"/>
      <c r="H25" s="15">
        <f t="shared" ref="H25:H30" si="4">I25/F$9</f>
        <v>0.31126760563380279</v>
      </c>
      <c r="I25" s="15">
        <f>F25*E25*E$3</f>
        <v>928.19999999999993</v>
      </c>
      <c r="T25" s="8"/>
    </row>
    <row r="26" spans="1:20" ht="13.5" customHeight="1" x14ac:dyDescent="0.2">
      <c r="B26" s="83" t="s">
        <v>42</v>
      </c>
      <c r="C26" s="29"/>
      <c r="D26" s="30"/>
      <c r="E26" s="7"/>
      <c r="F26" s="10"/>
      <c r="G26" s="6"/>
      <c r="H26" s="15">
        <f t="shared" si="4"/>
        <v>0</v>
      </c>
      <c r="I26" s="15">
        <f t="shared" ref="I26:I30" si="5">F26*E26*E$3</f>
        <v>0</v>
      </c>
      <c r="N26" s="8"/>
      <c r="T26" s="8"/>
    </row>
    <row r="27" spans="1:20" ht="13.5" customHeight="1" x14ac:dyDescent="0.2">
      <c r="B27" s="83" t="s">
        <v>88</v>
      </c>
      <c r="C27" s="29"/>
      <c r="D27" s="30"/>
      <c r="E27" s="7">
        <v>1</v>
      </c>
      <c r="F27" s="10">
        <v>0.23</v>
      </c>
      <c r="G27" s="6"/>
      <c r="H27" s="15">
        <f t="shared" si="4"/>
        <v>3.2394366197183104E-2</v>
      </c>
      <c r="I27" s="15">
        <f t="shared" si="5"/>
        <v>96.600000000000009</v>
      </c>
      <c r="N27" s="8"/>
    </row>
    <row r="28" spans="1:20" ht="13.5" customHeight="1" x14ac:dyDescent="0.2">
      <c r="B28" s="83" t="s">
        <v>93</v>
      </c>
      <c r="C28" s="29"/>
      <c r="D28" s="30"/>
      <c r="E28" s="7">
        <v>1</v>
      </c>
      <c r="F28" s="10">
        <v>7.5</v>
      </c>
      <c r="G28" s="6"/>
      <c r="H28" s="15">
        <f t="shared" si="4"/>
        <v>1.056338028169014</v>
      </c>
      <c r="I28" s="15">
        <f t="shared" si="5"/>
        <v>3150</v>
      </c>
      <c r="N28" s="8"/>
    </row>
    <row r="29" spans="1:20" ht="13.5" customHeight="1" x14ac:dyDescent="0.2">
      <c r="B29" s="83" t="s">
        <v>94</v>
      </c>
      <c r="C29" s="29"/>
      <c r="D29" s="30"/>
      <c r="E29" s="7">
        <v>1</v>
      </c>
      <c r="F29" s="10">
        <v>0.32</v>
      </c>
      <c r="G29" s="6"/>
      <c r="H29" s="15">
        <f t="shared" si="4"/>
        <v>4.507042253521127E-2</v>
      </c>
      <c r="I29" s="15">
        <f t="shared" si="5"/>
        <v>134.4</v>
      </c>
      <c r="N29" s="8"/>
    </row>
    <row r="30" spans="1:20" ht="13.5" customHeight="1" x14ac:dyDescent="0.2">
      <c r="B30" s="83" t="s">
        <v>43</v>
      </c>
      <c r="C30" s="29"/>
      <c r="D30" s="30"/>
      <c r="E30" s="7">
        <v>1</v>
      </c>
      <c r="F30" s="10">
        <v>1.53</v>
      </c>
      <c r="G30" s="6"/>
      <c r="H30" s="15">
        <f t="shared" si="4"/>
        <v>0.21549295774647889</v>
      </c>
      <c r="I30" s="15">
        <f t="shared" si="5"/>
        <v>642.6</v>
      </c>
      <c r="N30" s="8"/>
    </row>
    <row r="31" spans="1:20" ht="13.5" customHeight="1" x14ac:dyDescent="0.2"/>
    <row r="32" spans="1:20" ht="13.5" customHeight="1" x14ac:dyDescent="0.25">
      <c r="B32" s="26" t="s">
        <v>19</v>
      </c>
      <c r="C32" s="12"/>
      <c r="D32" s="12"/>
      <c r="E32" s="16"/>
      <c r="F32" s="6"/>
      <c r="G32" s="16"/>
      <c r="H32" s="16"/>
      <c r="I32" s="6"/>
    </row>
    <row r="33" spans="2:9" ht="13.5" customHeight="1" x14ac:dyDescent="0.2">
      <c r="B33" s="6"/>
      <c r="C33" s="6"/>
      <c r="D33" s="6"/>
      <c r="E33" s="59" t="s">
        <v>20</v>
      </c>
      <c r="F33" s="59" t="s">
        <v>21</v>
      </c>
      <c r="G33" s="6"/>
      <c r="H33" s="59" t="s">
        <v>12</v>
      </c>
      <c r="I33" s="59" t="s">
        <v>5</v>
      </c>
    </row>
    <row r="34" spans="2:9" ht="13.5" customHeight="1" x14ac:dyDescent="0.2">
      <c r="B34" s="6"/>
      <c r="C34" s="6"/>
      <c r="D34" s="6"/>
      <c r="E34" s="7">
        <v>7</v>
      </c>
      <c r="F34" s="27">
        <f>'Machinery &amp; Irrrigation'!F25</f>
        <v>102.28</v>
      </c>
      <c r="G34" s="6"/>
      <c r="H34" s="15">
        <f>I34/F9</f>
        <v>0.24009389671361503</v>
      </c>
      <c r="I34" s="15">
        <f>F34*E34</f>
        <v>715.96</v>
      </c>
    </row>
    <row r="35" spans="2:9" ht="13.5" customHeight="1" x14ac:dyDescent="0.2"/>
    <row r="36" spans="2:9" ht="13.5" customHeight="1" x14ac:dyDescent="0.25">
      <c r="B36" s="26" t="s">
        <v>22</v>
      </c>
      <c r="C36" s="6"/>
      <c r="D36" s="12"/>
      <c r="E36" s="12"/>
      <c r="F36" s="6"/>
      <c r="G36" s="16"/>
      <c r="H36" s="16"/>
      <c r="I36" s="6"/>
    </row>
    <row r="37" spans="2:9" ht="13.5" customHeight="1" x14ac:dyDescent="0.2">
      <c r="B37" s="6"/>
      <c r="C37" s="6"/>
      <c r="D37" s="59" t="s">
        <v>60</v>
      </c>
      <c r="E37" s="59" t="s">
        <v>97</v>
      </c>
      <c r="F37" s="59" t="s">
        <v>45</v>
      </c>
      <c r="G37" s="6"/>
      <c r="H37" s="59" t="s">
        <v>12</v>
      </c>
      <c r="I37" s="59" t="s">
        <v>5</v>
      </c>
    </row>
    <row r="38" spans="2:9" ht="13.5" customHeight="1" x14ac:dyDescent="0.2">
      <c r="B38" s="53" t="s">
        <v>89</v>
      </c>
      <c r="C38" s="54"/>
      <c r="D38" s="37">
        <v>5</v>
      </c>
      <c r="E38" s="38"/>
      <c r="F38" s="39">
        <v>337</v>
      </c>
      <c r="G38" s="6"/>
      <c r="H38" s="40">
        <f>I38/F$9</f>
        <v>0.56505700871898057</v>
      </c>
      <c r="I38" s="40">
        <f>F38*D38</f>
        <v>1685</v>
      </c>
    </row>
    <row r="39" spans="2:9" ht="13.5" customHeight="1" x14ac:dyDescent="0.2">
      <c r="B39" s="55" t="s">
        <v>90</v>
      </c>
      <c r="C39" s="56"/>
      <c r="D39" s="7">
        <v>3</v>
      </c>
      <c r="E39" s="35"/>
      <c r="F39" s="10">
        <v>87.72</v>
      </c>
      <c r="H39" s="15">
        <f>I39/F$9</f>
        <v>8.8249496981891343E-2</v>
      </c>
      <c r="I39" s="15">
        <f>F39*D39</f>
        <v>263.15999999999997</v>
      </c>
    </row>
    <row r="40" spans="2:9" ht="13.5" customHeight="1" x14ac:dyDescent="0.2">
      <c r="B40" s="45"/>
      <c r="C40" s="46"/>
      <c r="D40" s="47"/>
      <c r="E40" s="48"/>
      <c r="F40" s="49"/>
      <c r="G40" s="46"/>
      <c r="H40" s="50"/>
      <c r="I40" s="50"/>
    </row>
    <row r="41" spans="2:9" ht="13.5" customHeight="1" x14ac:dyDescent="0.2">
      <c r="B41" s="84" t="s">
        <v>44</v>
      </c>
      <c r="C41" s="36"/>
      <c r="D41" s="52">
        <v>0</v>
      </c>
      <c r="E41" s="7">
        <v>0</v>
      </c>
      <c r="F41" s="10">
        <v>8.8000000000000005E-3</v>
      </c>
      <c r="H41" s="15">
        <f t="shared" ref="H41:H56" si="6">I41/$F$9</f>
        <v>0</v>
      </c>
      <c r="I41" s="15">
        <f t="shared" ref="I41:I55" si="7">F41*D41*E41</f>
        <v>0</v>
      </c>
    </row>
    <row r="42" spans="2:9" ht="13.5" customHeight="1" x14ac:dyDescent="0.2">
      <c r="B42" s="85" t="s">
        <v>46</v>
      </c>
      <c r="C42" s="41"/>
      <c r="D42" s="42">
        <v>0</v>
      </c>
      <c r="E42" s="42">
        <v>0</v>
      </c>
      <c r="F42" s="43">
        <v>3.0975000000000001</v>
      </c>
      <c r="H42" s="44">
        <f t="shared" si="6"/>
        <v>0</v>
      </c>
      <c r="I42" s="44">
        <f t="shared" si="7"/>
        <v>0</v>
      </c>
    </row>
    <row r="43" spans="2:9" ht="13.5" customHeight="1" x14ac:dyDescent="0.2">
      <c r="B43" s="84" t="s">
        <v>91</v>
      </c>
      <c r="C43" s="36"/>
      <c r="D43" s="7">
        <v>0</v>
      </c>
      <c r="E43" s="7">
        <v>0</v>
      </c>
      <c r="F43" s="10">
        <v>0.41699999999999998</v>
      </c>
      <c r="H43" s="15">
        <f t="shared" si="6"/>
        <v>0</v>
      </c>
      <c r="I43" s="15">
        <f t="shared" si="7"/>
        <v>0</v>
      </c>
    </row>
    <row r="44" spans="2:9" ht="13.5" customHeight="1" x14ac:dyDescent="0.2">
      <c r="B44" s="84" t="s">
        <v>47</v>
      </c>
      <c r="C44" s="36"/>
      <c r="D44" s="7">
        <v>0</v>
      </c>
      <c r="E44" s="7">
        <v>0</v>
      </c>
      <c r="F44" s="10">
        <v>0.24299999999999999</v>
      </c>
      <c r="H44" s="15">
        <f t="shared" si="6"/>
        <v>0</v>
      </c>
      <c r="I44" s="15">
        <f t="shared" si="7"/>
        <v>0</v>
      </c>
    </row>
    <row r="45" spans="2:9" ht="13.5" customHeight="1" x14ac:dyDescent="0.3">
      <c r="B45" s="84" t="s">
        <v>48</v>
      </c>
      <c r="C45" s="36"/>
      <c r="D45" s="7">
        <v>0</v>
      </c>
      <c r="E45" s="7">
        <v>0</v>
      </c>
      <c r="F45" s="10">
        <v>0.93</v>
      </c>
      <c r="H45" s="15">
        <f t="shared" si="6"/>
        <v>0</v>
      </c>
      <c r="I45" s="15">
        <f t="shared" si="7"/>
        <v>0</v>
      </c>
    </row>
    <row r="46" spans="2:9" ht="13.5" customHeight="1" x14ac:dyDescent="0.3">
      <c r="B46" s="84" t="s">
        <v>49</v>
      </c>
      <c r="C46" s="36"/>
      <c r="D46" s="7">
        <v>0</v>
      </c>
      <c r="E46" s="7">
        <v>0</v>
      </c>
      <c r="F46" s="10">
        <v>0.72</v>
      </c>
      <c r="H46" s="15">
        <f t="shared" si="6"/>
        <v>0</v>
      </c>
      <c r="I46" s="15">
        <f t="shared" si="7"/>
        <v>0</v>
      </c>
    </row>
    <row r="47" spans="2:9" ht="13.5" customHeight="1" x14ac:dyDescent="0.3">
      <c r="B47" s="84" t="s">
        <v>50</v>
      </c>
      <c r="C47" s="36"/>
      <c r="D47" s="7">
        <v>0</v>
      </c>
      <c r="E47" s="7">
        <v>0</v>
      </c>
      <c r="F47" s="10">
        <v>1.1200000000000001</v>
      </c>
      <c r="H47" s="15">
        <f t="shared" si="6"/>
        <v>0</v>
      </c>
      <c r="I47" s="15">
        <f t="shared" si="7"/>
        <v>0</v>
      </c>
    </row>
    <row r="48" spans="2:9" ht="13.5" customHeight="1" x14ac:dyDescent="0.3">
      <c r="B48" s="84" t="s">
        <v>51</v>
      </c>
      <c r="C48" s="36"/>
      <c r="D48" s="7">
        <v>0</v>
      </c>
      <c r="E48" s="7">
        <v>0</v>
      </c>
      <c r="F48" s="10">
        <v>1.198</v>
      </c>
      <c r="H48" s="15">
        <f t="shared" si="6"/>
        <v>0</v>
      </c>
      <c r="I48" s="15">
        <f t="shared" si="7"/>
        <v>0</v>
      </c>
    </row>
    <row r="49" spans="2:15" ht="13.5" customHeight="1" x14ac:dyDescent="0.3">
      <c r="B49" s="83" t="s">
        <v>52</v>
      </c>
      <c r="C49" s="30"/>
      <c r="D49" s="7">
        <v>0</v>
      </c>
      <c r="E49" s="7">
        <v>0</v>
      </c>
      <c r="F49" s="10">
        <v>0.57499999999999996</v>
      </c>
      <c r="H49" s="15">
        <f t="shared" si="6"/>
        <v>0</v>
      </c>
      <c r="I49" s="15">
        <f t="shared" si="7"/>
        <v>0</v>
      </c>
    </row>
    <row r="50" spans="2:15" ht="13.5" customHeight="1" x14ac:dyDescent="0.3">
      <c r="B50" s="84" t="s">
        <v>53</v>
      </c>
      <c r="C50" s="36"/>
      <c r="D50" s="7">
        <v>0</v>
      </c>
      <c r="E50" s="7">
        <v>0</v>
      </c>
      <c r="F50" s="10">
        <v>0.94</v>
      </c>
      <c r="H50" s="15">
        <f t="shared" si="6"/>
        <v>0</v>
      </c>
      <c r="I50" s="15">
        <f t="shared" si="7"/>
        <v>0</v>
      </c>
    </row>
    <row r="51" spans="2:15" ht="13.5" customHeight="1" x14ac:dyDescent="0.3">
      <c r="B51" s="84" t="s">
        <v>54</v>
      </c>
      <c r="C51" s="36"/>
      <c r="D51" s="7">
        <v>0</v>
      </c>
      <c r="E51" s="7">
        <v>0</v>
      </c>
      <c r="F51" s="10">
        <v>0.92800000000000005</v>
      </c>
      <c r="H51" s="15">
        <f t="shared" si="6"/>
        <v>0</v>
      </c>
      <c r="I51" s="15">
        <f t="shared" si="7"/>
        <v>0</v>
      </c>
    </row>
    <row r="52" spans="2:15" ht="13.5" customHeight="1" x14ac:dyDescent="0.3">
      <c r="B52" s="84" t="s">
        <v>55</v>
      </c>
      <c r="C52" s="36"/>
      <c r="D52" s="7">
        <v>0</v>
      </c>
      <c r="E52" s="7">
        <v>0</v>
      </c>
      <c r="F52" s="10">
        <v>7.5</v>
      </c>
      <c r="H52" s="15">
        <f t="shared" si="6"/>
        <v>0</v>
      </c>
      <c r="I52" s="15">
        <f t="shared" si="7"/>
        <v>0</v>
      </c>
    </row>
    <row r="53" spans="2:15" ht="13.5" customHeight="1" x14ac:dyDescent="0.3">
      <c r="B53" s="84" t="s">
        <v>56</v>
      </c>
      <c r="C53" s="36"/>
      <c r="D53" s="7">
        <v>0</v>
      </c>
      <c r="E53" s="7">
        <v>0</v>
      </c>
      <c r="F53" s="10">
        <v>2.2000000000000002</v>
      </c>
      <c r="H53" s="15">
        <f t="shared" si="6"/>
        <v>0</v>
      </c>
      <c r="I53" s="15">
        <f t="shared" si="7"/>
        <v>0</v>
      </c>
    </row>
    <row r="54" spans="2:15" ht="13.5" customHeight="1" x14ac:dyDescent="0.3">
      <c r="B54" s="84" t="s">
        <v>57</v>
      </c>
      <c r="C54" s="36"/>
      <c r="D54" s="7">
        <v>0</v>
      </c>
      <c r="E54" s="7">
        <v>0</v>
      </c>
      <c r="F54" s="10">
        <v>2.04</v>
      </c>
      <c r="H54" s="15">
        <f t="shared" si="6"/>
        <v>0</v>
      </c>
      <c r="I54" s="15">
        <f t="shared" si="7"/>
        <v>0</v>
      </c>
    </row>
    <row r="55" spans="2:15" ht="13.5" customHeight="1" x14ac:dyDescent="0.3">
      <c r="B55" s="84" t="s">
        <v>58</v>
      </c>
      <c r="C55" s="36"/>
      <c r="D55" s="7">
        <v>0</v>
      </c>
      <c r="E55" s="7">
        <v>0</v>
      </c>
      <c r="F55" s="10">
        <v>0.46</v>
      </c>
      <c r="H55" s="15">
        <f t="shared" si="6"/>
        <v>0</v>
      </c>
      <c r="I55" s="15">
        <f t="shared" si="7"/>
        <v>0</v>
      </c>
    </row>
    <row r="56" spans="2:15" ht="13.5" customHeight="1" x14ac:dyDescent="0.3">
      <c r="B56" s="84" t="s">
        <v>59</v>
      </c>
      <c r="C56" s="36"/>
      <c r="D56" s="7">
        <v>0</v>
      </c>
      <c r="E56" s="7">
        <v>0</v>
      </c>
      <c r="F56" s="10">
        <v>2.6455000000000002</v>
      </c>
      <c r="H56" s="15">
        <f t="shared" si="6"/>
        <v>0</v>
      </c>
      <c r="I56" s="15">
        <f>F56*D56*E56</f>
        <v>0</v>
      </c>
    </row>
    <row r="57" spans="2:15" ht="13.5" customHeight="1" x14ac:dyDescent="0.3">
      <c r="B57" s="127"/>
      <c r="C57" s="36"/>
      <c r="D57" s="7"/>
      <c r="E57" s="7"/>
      <c r="F57" s="10"/>
      <c r="H57" s="15"/>
      <c r="I57" s="15"/>
    </row>
    <row r="58" spans="2:15" ht="13.5" customHeight="1" x14ac:dyDescent="0.3">
      <c r="B58" s="127"/>
      <c r="C58" s="36"/>
      <c r="D58" s="7"/>
      <c r="E58" s="7"/>
      <c r="F58" s="10"/>
      <c r="H58" s="15"/>
      <c r="I58" s="15"/>
    </row>
    <row r="59" spans="2:15" ht="13.5" customHeight="1" x14ac:dyDescent="0.3">
      <c r="B59" s="127"/>
      <c r="C59" s="36"/>
      <c r="D59" s="7"/>
      <c r="E59" s="7"/>
      <c r="F59" s="10"/>
      <c r="H59" s="15"/>
      <c r="I59" s="15"/>
    </row>
    <row r="60" spans="2:15" ht="13.5" customHeight="1" x14ac:dyDescent="0.3">
      <c r="B60" s="127"/>
      <c r="C60" s="36"/>
      <c r="D60" s="7"/>
      <c r="E60" s="7"/>
      <c r="F60" s="10"/>
      <c r="H60" s="15"/>
      <c r="I60" s="15"/>
    </row>
    <row r="61" spans="2:15" ht="13.5" customHeight="1" x14ac:dyDescent="0.3"/>
    <row r="62" spans="2:15" ht="13.5" customHeight="1" x14ac:dyDescent="0.3">
      <c r="B62" s="26" t="s">
        <v>24</v>
      </c>
    </row>
    <row r="63" spans="2:15" ht="13.5" customHeight="1" x14ac:dyDescent="0.3">
      <c r="D63" s="59" t="s">
        <v>23</v>
      </c>
      <c r="E63" s="59" t="s">
        <v>97</v>
      </c>
      <c r="F63" s="59" t="s">
        <v>61</v>
      </c>
      <c r="H63" s="59" t="s">
        <v>12</v>
      </c>
      <c r="I63" s="59" t="s">
        <v>5</v>
      </c>
      <c r="O63" s="8"/>
    </row>
    <row r="64" spans="2:15" ht="13.5" customHeight="1" x14ac:dyDescent="0.3">
      <c r="B64" s="57" t="s">
        <v>77</v>
      </c>
      <c r="C64" s="58"/>
      <c r="D64" s="7">
        <v>7</v>
      </c>
      <c r="E64" s="35"/>
      <c r="F64" s="10">
        <v>271.2</v>
      </c>
      <c r="H64" s="15">
        <f>I64/F9</f>
        <v>0.63661971830985908</v>
      </c>
      <c r="I64" s="15">
        <f>F64*D64</f>
        <v>1898.3999999999999</v>
      </c>
      <c r="O64" s="8"/>
    </row>
    <row r="65" spans="2:15" ht="13.5" customHeight="1" x14ac:dyDescent="0.3">
      <c r="O65" s="8"/>
    </row>
    <row r="66" spans="2:15" ht="13.5" customHeight="1" x14ac:dyDescent="0.3">
      <c r="B66" s="84" t="s">
        <v>62</v>
      </c>
      <c r="C66" s="36"/>
      <c r="D66" s="7">
        <v>0</v>
      </c>
      <c r="E66" s="7">
        <v>0</v>
      </c>
      <c r="F66" s="10">
        <v>231</v>
      </c>
      <c r="H66" s="15">
        <f t="shared" ref="H66:H85" si="8">I66/$F$9</f>
        <v>0</v>
      </c>
      <c r="I66" s="15">
        <f t="shared" ref="I66:I85" si="9">F66*D66*E66</f>
        <v>0</v>
      </c>
      <c r="O66" s="8"/>
    </row>
    <row r="67" spans="2:15" ht="13.5" customHeight="1" x14ac:dyDescent="0.3">
      <c r="B67" s="84" t="s">
        <v>63</v>
      </c>
      <c r="C67" s="36"/>
      <c r="D67" s="7">
        <v>0</v>
      </c>
      <c r="E67" s="7">
        <v>0</v>
      </c>
      <c r="F67" s="10">
        <v>4.5</v>
      </c>
      <c r="H67" s="15">
        <f t="shared" si="8"/>
        <v>0</v>
      </c>
      <c r="I67" s="15">
        <f t="shared" si="9"/>
        <v>0</v>
      </c>
      <c r="O67" s="8"/>
    </row>
    <row r="68" spans="2:15" ht="13.5" customHeight="1" x14ac:dyDescent="0.3">
      <c r="B68" s="84" t="s">
        <v>64</v>
      </c>
      <c r="C68" s="36"/>
      <c r="D68" s="7">
        <v>0</v>
      </c>
      <c r="E68" s="7">
        <v>0</v>
      </c>
      <c r="F68" s="10">
        <v>8</v>
      </c>
      <c r="H68" s="15">
        <f t="shared" si="8"/>
        <v>0</v>
      </c>
      <c r="I68" s="15">
        <f t="shared" si="9"/>
        <v>0</v>
      </c>
    </row>
    <row r="69" spans="2:15" ht="13.5" customHeight="1" x14ac:dyDescent="0.3">
      <c r="B69" s="84" t="s">
        <v>65</v>
      </c>
      <c r="C69" s="36"/>
      <c r="D69" s="7">
        <v>0</v>
      </c>
      <c r="E69" s="7">
        <v>0</v>
      </c>
      <c r="F69" s="10">
        <v>6.5</v>
      </c>
      <c r="H69" s="15">
        <f t="shared" si="8"/>
        <v>0</v>
      </c>
      <c r="I69" s="15">
        <f t="shared" si="9"/>
        <v>0</v>
      </c>
    </row>
    <row r="70" spans="2:15" ht="13.5" customHeight="1" x14ac:dyDescent="0.3">
      <c r="B70" s="84" t="s">
        <v>66</v>
      </c>
      <c r="C70" s="36"/>
      <c r="D70" s="7">
        <v>0</v>
      </c>
      <c r="E70" s="7">
        <v>0</v>
      </c>
      <c r="F70" s="10">
        <v>9.5</v>
      </c>
      <c r="H70" s="15">
        <f t="shared" si="8"/>
        <v>0</v>
      </c>
      <c r="I70" s="15">
        <f t="shared" si="9"/>
        <v>0</v>
      </c>
    </row>
    <row r="71" spans="2:15" ht="13.5" customHeight="1" x14ac:dyDescent="0.3">
      <c r="B71" s="84" t="s">
        <v>67</v>
      </c>
      <c r="C71" s="36"/>
      <c r="D71" s="7">
        <v>0</v>
      </c>
      <c r="E71" s="7">
        <v>0</v>
      </c>
      <c r="F71" s="10">
        <v>37</v>
      </c>
      <c r="H71" s="15">
        <f t="shared" si="8"/>
        <v>0</v>
      </c>
      <c r="I71" s="15">
        <f t="shared" si="9"/>
        <v>0</v>
      </c>
    </row>
    <row r="72" spans="2:15" ht="13.5" customHeight="1" x14ac:dyDescent="0.3">
      <c r="B72" s="84" t="s">
        <v>68</v>
      </c>
      <c r="C72" s="36"/>
      <c r="D72" s="7">
        <v>0</v>
      </c>
      <c r="E72" s="7">
        <v>0</v>
      </c>
      <c r="F72" s="10">
        <v>13.75</v>
      </c>
      <c r="H72" s="15">
        <f t="shared" si="8"/>
        <v>0</v>
      </c>
      <c r="I72" s="15">
        <f t="shared" si="9"/>
        <v>0</v>
      </c>
    </row>
    <row r="73" spans="2:15" ht="13.5" customHeight="1" x14ac:dyDescent="0.3">
      <c r="B73" s="84" t="s">
        <v>69</v>
      </c>
      <c r="C73" s="36"/>
      <c r="D73" s="7">
        <v>0</v>
      </c>
      <c r="E73" s="7">
        <v>0</v>
      </c>
      <c r="F73" s="10">
        <v>16.75</v>
      </c>
      <c r="H73" s="15">
        <f t="shared" si="8"/>
        <v>0</v>
      </c>
      <c r="I73" s="15">
        <f t="shared" si="9"/>
        <v>0</v>
      </c>
    </row>
    <row r="74" spans="2:15" ht="13.5" customHeight="1" x14ac:dyDescent="0.3">
      <c r="B74" s="84" t="s">
        <v>70</v>
      </c>
      <c r="C74" s="36"/>
      <c r="D74" s="7">
        <v>0</v>
      </c>
      <c r="E74" s="7">
        <v>0</v>
      </c>
      <c r="F74" s="10">
        <v>7.2</v>
      </c>
      <c r="H74" s="15">
        <f t="shared" si="8"/>
        <v>0</v>
      </c>
      <c r="I74" s="15">
        <f t="shared" si="9"/>
        <v>0</v>
      </c>
    </row>
    <row r="75" spans="2:15" ht="13.5" customHeight="1" x14ac:dyDescent="0.3">
      <c r="B75" s="83" t="s">
        <v>71</v>
      </c>
      <c r="C75" s="30"/>
      <c r="D75" s="7">
        <v>0</v>
      </c>
      <c r="E75" s="7">
        <v>0</v>
      </c>
      <c r="F75" s="10">
        <v>26</v>
      </c>
      <c r="H75" s="15">
        <f t="shared" si="8"/>
        <v>0</v>
      </c>
      <c r="I75" s="15">
        <f t="shared" si="9"/>
        <v>0</v>
      </c>
    </row>
    <row r="76" spans="2:15" ht="13.5" customHeight="1" x14ac:dyDescent="0.3">
      <c r="B76" s="84" t="s">
        <v>72</v>
      </c>
      <c r="C76" s="36"/>
      <c r="D76" s="7">
        <v>0</v>
      </c>
      <c r="E76" s="7">
        <v>0</v>
      </c>
      <c r="F76" s="10">
        <v>22</v>
      </c>
      <c r="H76" s="15">
        <f t="shared" si="8"/>
        <v>0</v>
      </c>
      <c r="I76" s="15">
        <f t="shared" si="9"/>
        <v>0</v>
      </c>
    </row>
    <row r="77" spans="2:15" ht="13.5" customHeight="1" x14ac:dyDescent="0.3">
      <c r="B77" s="84" t="s">
        <v>73</v>
      </c>
      <c r="C77" s="36"/>
      <c r="D77" s="7">
        <v>0</v>
      </c>
      <c r="E77" s="7">
        <v>0</v>
      </c>
      <c r="F77" s="10">
        <v>3.31</v>
      </c>
      <c r="H77" s="15">
        <f t="shared" si="8"/>
        <v>0</v>
      </c>
      <c r="I77" s="15">
        <f t="shared" si="9"/>
        <v>0</v>
      </c>
    </row>
    <row r="78" spans="2:15" ht="13.5" customHeight="1" x14ac:dyDescent="0.3">
      <c r="B78" s="84" t="s">
        <v>74</v>
      </c>
      <c r="C78" s="36"/>
      <c r="D78" s="7">
        <v>0</v>
      </c>
      <c r="E78" s="7">
        <v>0</v>
      </c>
      <c r="F78" s="10">
        <v>3.8</v>
      </c>
      <c r="H78" s="15">
        <f t="shared" si="8"/>
        <v>0</v>
      </c>
      <c r="I78" s="15">
        <f t="shared" si="9"/>
        <v>0</v>
      </c>
    </row>
    <row r="79" spans="2:15" ht="13.5" customHeight="1" x14ac:dyDescent="0.3">
      <c r="B79" s="84" t="s">
        <v>75</v>
      </c>
      <c r="C79" s="36"/>
      <c r="D79" s="7">
        <v>0</v>
      </c>
      <c r="E79" s="7">
        <v>0</v>
      </c>
      <c r="F79" s="10">
        <v>13.5</v>
      </c>
      <c r="H79" s="15">
        <f t="shared" si="8"/>
        <v>0</v>
      </c>
      <c r="I79" s="15">
        <f t="shared" si="9"/>
        <v>0</v>
      </c>
    </row>
    <row r="80" spans="2:15" ht="13.5" customHeight="1" x14ac:dyDescent="0.3">
      <c r="B80" s="84" t="s">
        <v>76</v>
      </c>
      <c r="C80" s="36"/>
      <c r="D80" s="7">
        <v>0</v>
      </c>
      <c r="E80" s="7">
        <v>0</v>
      </c>
      <c r="F80" s="10">
        <v>6.4</v>
      </c>
      <c r="H80" s="15">
        <f t="shared" si="8"/>
        <v>0</v>
      </c>
      <c r="I80" s="15">
        <f t="shared" si="9"/>
        <v>0</v>
      </c>
    </row>
    <row r="81" spans="2:16" ht="13.5" customHeight="1" x14ac:dyDescent="0.3">
      <c r="B81" s="127"/>
      <c r="C81" s="36"/>
      <c r="D81" s="7"/>
      <c r="E81" s="7"/>
      <c r="F81" s="10"/>
      <c r="H81" s="15">
        <f t="shared" si="8"/>
        <v>0</v>
      </c>
      <c r="I81" s="15">
        <f t="shared" si="9"/>
        <v>0</v>
      </c>
    </row>
    <row r="82" spans="2:16" ht="13.5" customHeight="1" x14ac:dyDescent="0.3">
      <c r="B82" s="127"/>
      <c r="C82" s="36"/>
      <c r="D82" s="7"/>
      <c r="E82" s="7"/>
      <c r="F82" s="10"/>
      <c r="H82" s="15">
        <f t="shared" si="8"/>
        <v>0</v>
      </c>
      <c r="I82" s="15">
        <f t="shared" si="9"/>
        <v>0</v>
      </c>
    </row>
    <row r="83" spans="2:16" ht="13.5" customHeight="1" x14ac:dyDescent="0.3">
      <c r="B83" s="127"/>
      <c r="C83" s="36"/>
      <c r="D83" s="7"/>
      <c r="E83" s="7"/>
      <c r="F83" s="10"/>
      <c r="H83" s="15">
        <f t="shared" si="8"/>
        <v>0</v>
      </c>
      <c r="I83" s="15">
        <f t="shared" si="9"/>
        <v>0</v>
      </c>
    </row>
    <row r="84" spans="2:16" ht="13.5" customHeight="1" x14ac:dyDescent="0.3">
      <c r="B84" s="127"/>
      <c r="C84" s="36"/>
      <c r="D84" s="7"/>
      <c r="E84" s="7"/>
      <c r="F84" s="10"/>
      <c r="H84" s="15">
        <f t="shared" si="8"/>
        <v>0</v>
      </c>
      <c r="I84" s="15">
        <f t="shared" si="9"/>
        <v>0</v>
      </c>
    </row>
    <row r="85" spans="2:16" ht="13.5" customHeight="1" x14ac:dyDescent="0.3">
      <c r="B85" s="127"/>
      <c r="C85" s="36"/>
      <c r="D85" s="7"/>
      <c r="E85" s="7"/>
      <c r="F85" s="10"/>
      <c r="H85" s="15">
        <f t="shared" si="8"/>
        <v>0</v>
      </c>
      <c r="I85" s="15">
        <f t="shared" si="9"/>
        <v>0</v>
      </c>
    </row>
    <row r="86" spans="2:16" ht="13.5" customHeight="1" x14ac:dyDescent="0.3"/>
    <row r="87" spans="2:16" ht="13.5" customHeight="1" x14ac:dyDescent="0.3">
      <c r="B87" s="26" t="s">
        <v>25</v>
      </c>
      <c r="C87" s="12"/>
      <c r="D87" s="12"/>
      <c r="E87" s="16"/>
      <c r="F87" s="6"/>
      <c r="G87" s="16"/>
      <c r="H87" s="16"/>
      <c r="I87" s="6"/>
    </row>
    <row r="88" spans="2:16" ht="13.5" customHeight="1" x14ac:dyDescent="0.3">
      <c r="B88" s="6"/>
      <c r="C88" s="12"/>
      <c r="D88" s="12"/>
      <c r="E88" s="16"/>
      <c r="F88" s="6"/>
      <c r="G88" s="6"/>
      <c r="H88" s="59" t="s">
        <v>12</v>
      </c>
      <c r="I88" s="59" t="s">
        <v>5</v>
      </c>
      <c r="P88" s="8"/>
    </row>
    <row r="89" spans="2:16" ht="13.5" customHeight="1" x14ac:dyDescent="0.3">
      <c r="B89" s="83" t="s">
        <v>26</v>
      </c>
      <c r="C89" s="63"/>
      <c r="D89" s="63"/>
      <c r="E89" s="64"/>
      <c r="F89" s="29"/>
      <c r="G89" s="30"/>
      <c r="H89" s="61">
        <v>2.4566666666666666</v>
      </c>
      <c r="I89" s="17">
        <f>H89*F$9</f>
        <v>7325.78</v>
      </c>
      <c r="P89" s="8"/>
    </row>
    <row r="90" spans="2:16" ht="13.5" customHeight="1" x14ac:dyDescent="0.3">
      <c r="B90" s="83" t="s">
        <v>27</v>
      </c>
      <c r="C90" s="63"/>
      <c r="D90" s="63"/>
      <c r="E90" s="64"/>
      <c r="F90" s="29"/>
      <c r="G90" s="30"/>
      <c r="H90" s="61">
        <v>0.20666666666666667</v>
      </c>
      <c r="I90" s="17">
        <f>H90*F$9</f>
        <v>616.28</v>
      </c>
      <c r="P90" s="8"/>
    </row>
    <row r="91" spans="2:16" ht="13.5" customHeight="1" x14ac:dyDescent="0.3">
      <c r="B91" s="83" t="s">
        <v>28</v>
      </c>
      <c r="C91" s="63"/>
      <c r="D91" s="63"/>
      <c r="E91" s="65"/>
      <c r="F91" s="65"/>
      <c r="G91" s="36"/>
      <c r="H91" s="61">
        <v>5.7700000000000005</v>
      </c>
      <c r="I91" s="17">
        <f>H91*F$9</f>
        <v>17206.140000000003</v>
      </c>
      <c r="P91" s="8"/>
    </row>
    <row r="92" spans="2:16" ht="13.5" customHeight="1" x14ac:dyDescent="0.3">
      <c r="B92" s="83" t="s">
        <v>29</v>
      </c>
      <c r="C92" s="65"/>
      <c r="D92" s="65"/>
      <c r="E92" s="65"/>
      <c r="F92" s="65"/>
      <c r="G92" s="36"/>
      <c r="H92" s="62">
        <v>2.7866666666666666</v>
      </c>
      <c r="I92" s="17">
        <f>H92*F$9</f>
        <v>8309.84</v>
      </c>
      <c r="P92" s="8"/>
    </row>
    <row r="93" spans="2:16" ht="13.5" customHeight="1" x14ac:dyDescent="0.3">
      <c r="B93" s="83" t="s">
        <v>30</v>
      </c>
      <c r="C93" s="63"/>
      <c r="D93" s="63"/>
      <c r="E93" s="65"/>
      <c r="F93" s="65"/>
      <c r="G93" s="36"/>
      <c r="H93" s="61">
        <v>0.11</v>
      </c>
      <c r="I93" s="17">
        <f>H93*F$9</f>
        <v>328.02</v>
      </c>
    </row>
    <row r="94" spans="2:16" ht="13.5" customHeight="1" x14ac:dyDescent="0.3">
      <c r="B94" s="83" t="s">
        <v>34</v>
      </c>
      <c r="C94" s="65"/>
      <c r="D94" s="65"/>
      <c r="E94" s="64"/>
      <c r="F94" s="29"/>
      <c r="G94" s="73" t="s">
        <v>9</v>
      </c>
      <c r="H94" s="10">
        <v>3.5999999999999997E-2</v>
      </c>
      <c r="I94" s="17">
        <v>107.14285714285714</v>
      </c>
    </row>
    <row r="95" spans="2:16" ht="13.5" customHeight="1" x14ac:dyDescent="0.3">
      <c r="B95" s="31"/>
      <c r="C95" s="66"/>
      <c r="D95" s="66"/>
      <c r="E95" s="46"/>
      <c r="F95" s="46"/>
      <c r="G95" s="46"/>
      <c r="H95" s="49"/>
      <c r="I95" s="67"/>
    </row>
    <row r="96" spans="2:16" ht="13.5" customHeight="1" x14ac:dyDescent="0.3">
      <c r="B96" s="72" t="s">
        <v>31</v>
      </c>
      <c r="C96" s="82"/>
      <c r="D96" s="60" t="s">
        <v>98</v>
      </c>
      <c r="E96" s="70" t="s">
        <v>99</v>
      </c>
      <c r="H96" s="59" t="s">
        <v>12</v>
      </c>
      <c r="I96" s="59" t="s">
        <v>5</v>
      </c>
    </row>
    <row r="97" spans="2:10" ht="13.5" customHeight="1" x14ac:dyDescent="0.3">
      <c r="B97" s="51" t="s">
        <v>32</v>
      </c>
      <c r="C97" s="36"/>
      <c r="D97" s="18">
        <v>0.8</v>
      </c>
      <c r="E97" s="19">
        <v>0.08</v>
      </c>
      <c r="F97" s="5"/>
      <c r="G97" s="16"/>
      <c r="H97" s="17">
        <f>I97/(D97*F9)</f>
        <v>2.2166389333333338</v>
      </c>
      <c r="I97" s="17">
        <f>F9*E10*D97*E97</f>
        <v>5288.0138393600009</v>
      </c>
    </row>
    <row r="98" spans="2:10" ht="13.5" customHeight="1" x14ac:dyDescent="0.3">
      <c r="B98" s="71" t="s">
        <v>33</v>
      </c>
      <c r="C98" s="36"/>
      <c r="D98" s="18">
        <v>0.19999999999999996</v>
      </c>
      <c r="E98" s="19">
        <v>0.15</v>
      </c>
      <c r="F98" s="5"/>
      <c r="H98" s="17">
        <f>I98/(D98*F9)</f>
        <v>4.1561980000000007</v>
      </c>
      <c r="I98" s="17">
        <f>F9*E10*E98*D98</f>
        <v>2478.7564871999998</v>
      </c>
    </row>
    <row r="99" spans="2:10" ht="13.5" customHeight="1" x14ac:dyDescent="0.3"/>
    <row r="100" spans="2:10" ht="13.5" customHeight="1" x14ac:dyDescent="0.3">
      <c r="G100" s="20" t="s">
        <v>17</v>
      </c>
      <c r="H100" s="20" t="s">
        <v>12</v>
      </c>
      <c r="I100" s="20" t="s">
        <v>5</v>
      </c>
    </row>
    <row r="101" spans="2:10" ht="13.5" customHeight="1" x14ac:dyDescent="0.3">
      <c r="B101" s="74" t="s">
        <v>35</v>
      </c>
      <c r="C101" s="75"/>
      <c r="D101" s="76"/>
      <c r="E101" s="77"/>
      <c r="F101" s="75"/>
      <c r="G101" s="21">
        <f>I101/E3</f>
        <v>123.71759445722903</v>
      </c>
      <c r="H101" s="21">
        <f>I101/F9</f>
        <v>17.425013303835073</v>
      </c>
      <c r="I101" s="21">
        <f>SUM(I97:I98,I89:I94,I64:I85,I38:I60,I34,I25:I30,I16:I21)</f>
        <v>51961.389672036188</v>
      </c>
    </row>
    <row r="102" spans="2:10" ht="13.5" customHeight="1" x14ac:dyDescent="0.3">
      <c r="B102" s="74" t="s">
        <v>36</v>
      </c>
      <c r="C102" s="76"/>
      <c r="D102" s="76"/>
      <c r="E102" s="77"/>
      <c r="F102" s="75"/>
      <c r="G102" s="21">
        <f>I102/E3</f>
        <v>73.00911087610433</v>
      </c>
      <c r="H102" s="21">
        <f>E10-H101</f>
        <v>10.282973362831598</v>
      </c>
      <c r="I102" s="22">
        <f>I9-I101</f>
        <v>30663.826567963821</v>
      </c>
    </row>
    <row r="103" spans="2:10" ht="13.5" customHeight="1" x14ac:dyDescent="0.3"/>
    <row r="104" spans="2:10" ht="13.5" customHeight="1" x14ac:dyDescent="0.3">
      <c r="G104" s="20" t="s">
        <v>38</v>
      </c>
      <c r="H104" s="20" t="s">
        <v>37</v>
      </c>
    </row>
    <row r="105" spans="2:10" ht="13.5" customHeight="1" x14ac:dyDescent="0.3">
      <c r="B105" s="74" t="s">
        <v>39</v>
      </c>
      <c r="C105" s="78"/>
      <c r="D105" s="78"/>
      <c r="E105" s="78"/>
      <c r="F105" s="78"/>
      <c r="G105" s="24">
        <f>H105/E3</f>
        <v>4.4650517536903562</v>
      </c>
      <c r="H105" s="23">
        <f>I101/E10</f>
        <v>1875.3217365499495</v>
      </c>
    </row>
    <row r="106" spans="2:10" x14ac:dyDescent="0.3">
      <c r="B106" s="79"/>
      <c r="C106" s="46"/>
      <c r="D106" s="46"/>
      <c r="E106" s="46"/>
      <c r="F106" s="46"/>
      <c r="G106" s="46"/>
      <c r="H106" s="46"/>
      <c r="I106" s="80"/>
      <c r="J106" s="81"/>
    </row>
  </sheetData>
  <sheetProtection password="E60D" sheet="1" objects="1" scenarios="1"/>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showGridLines="0" showRowColHeaders="0" zoomScaleNormal="100" workbookViewId="0">
      <selection activeCell="B81" sqref="B81:B85"/>
    </sheetView>
  </sheetViews>
  <sheetFormatPr defaultColWidth="9.109375" defaultRowHeight="13.8" x14ac:dyDescent="0.3"/>
  <cols>
    <col min="1" max="2" width="9.109375" style="3"/>
    <col min="3" max="3" width="26.44140625" style="3" customWidth="1"/>
    <col min="4" max="4" width="19.44140625" style="3" customWidth="1"/>
    <col min="5" max="5" width="20" style="3" customWidth="1"/>
    <col min="6" max="6" width="19.44140625" style="3" customWidth="1"/>
    <col min="7" max="7" width="14.6640625" style="3" customWidth="1"/>
    <col min="8" max="10" width="14.109375" style="3" customWidth="1"/>
    <col min="11" max="11" width="9.109375" style="3"/>
    <col min="12" max="20" width="9.6640625" style="3" customWidth="1"/>
    <col min="21" max="16384" width="9.109375" style="3"/>
  </cols>
  <sheetData>
    <row r="1" spans="1:20" ht="26.25" x14ac:dyDescent="0.4">
      <c r="A1" s="25" t="s">
        <v>101</v>
      </c>
      <c r="I1" s="4"/>
    </row>
    <row r="2" spans="1:20" ht="13.5" customHeight="1" x14ac:dyDescent="0.2"/>
    <row r="3" spans="1:20" ht="13.5" customHeight="1" x14ac:dyDescent="0.2">
      <c r="B3" s="83" t="s">
        <v>0</v>
      </c>
      <c r="C3" s="29"/>
      <c r="D3" s="30"/>
      <c r="E3" s="7">
        <v>420</v>
      </c>
      <c r="O3" s="8"/>
    </row>
    <row r="4" spans="1:20" ht="13.5" customHeight="1" x14ac:dyDescent="0.2">
      <c r="O4" s="8"/>
    </row>
    <row r="5" spans="1:20" ht="13.5" customHeight="1" x14ac:dyDescent="0.2">
      <c r="B5" s="83" t="s">
        <v>1</v>
      </c>
      <c r="C5" s="29"/>
      <c r="D5" s="30"/>
      <c r="E5" s="9">
        <v>6.2</v>
      </c>
      <c r="O5" s="8"/>
    </row>
    <row r="6" spans="1:20" ht="13.5" customHeight="1" x14ac:dyDescent="0.2">
      <c r="O6" s="8"/>
    </row>
    <row r="7" spans="1:20" ht="13.5" customHeight="1" x14ac:dyDescent="0.3">
      <c r="A7" s="86" t="s">
        <v>2</v>
      </c>
      <c r="B7" s="6"/>
      <c r="C7" s="6"/>
      <c r="D7" s="6"/>
      <c r="K7" s="86" t="s">
        <v>41</v>
      </c>
      <c r="O7" s="8"/>
    </row>
    <row r="8" spans="1:20" ht="13.5" customHeight="1" x14ac:dyDescent="0.3">
      <c r="A8" s="34"/>
      <c r="B8" s="6"/>
      <c r="C8" s="6"/>
      <c r="D8" s="6"/>
      <c r="E8" s="59" t="s">
        <v>3</v>
      </c>
      <c r="F8" s="59" t="s">
        <v>4</v>
      </c>
      <c r="I8" s="59" t="s">
        <v>5</v>
      </c>
      <c r="L8" s="46"/>
      <c r="M8" s="46"/>
      <c r="N8" s="84"/>
      <c r="O8" s="97"/>
      <c r="P8" s="97"/>
      <c r="Q8" s="97" t="s">
        <v>4</v>
      </c>
      <c r="R8" s="97"/>
      <c r="S8" s="97"/>
      <c r="T8" s="98"/>
    </row>
    <row r="9" spans="1:20" ht="13.5" customHeight="1" x14ac:dyDescent="0.2">
      <c r="A9" s="6"/>
      <c r="B9" s="83" t="s">
        <v>95</v>
      </c>
      <c r="C9" s="29"/>
      <c r="D9" s="30"/>
      <c r="E9" s="10">
        <v>24.46</v>
      </c>
      <c r="F9" s="11">
        <f>E3*E5</f>
        <v>2604</v>
      </c>
      <c r="G9" s="12"/>
      <c r="I9" s="13">
        <f>E10*F9</f>
        <v>81971.940960000007</v>
      </c>
      <c r="L9" s="46"/>
      <c r="M9" s="113"/>
      <c r="N9" s="103">
        <v>0.85</v>
      </c>
      <c r="O9" s="87">
        <v>0.9</v>
      </c>
      <c r="P9" s="87">
        <v>0.95</v>
      </c>
      <c r="Q9" s="93">
        <v>1</v>
      </c>
      <c r="R9" s="88">
        <v>1.05</v>
      </c>
      <c r="S9" s="88">
        <v>1.1000000000000001</v>
      </c>
      <c r="T9" s="89">
        <v>1.1499999999999999</v>
      </c>
    </row>
    <row r="10" spans="1:20" ht="13.5" customHeight="1" x14ac:dyDescent="0.2">
      <c r="B10" s="83" t="s">
        <v>6</v>
      </c>
      <c r="C10" s="29"/>
      <c r="D10" s="30"/>
      <c r="E10" s="28">
        <f>D97*((1+E97)*E9)+((1+E98)*E9)*D98+H92</f>
        <v>31.479240000000001</v>
      </c>
      <c r="L10" s="96"/>
      <c r="M10" s="94">
        <v>0.85</v>
      </c>
      <c r="N10" s="104">
        <f t="shared" ref="N10:T16" si="0">($E$10*$M10*N$9*$F$9)-$I$101</f>
        <v>2694.2679062171519</v>
      </c>
      <c r="O10" s="104">
        <f t="shared" si="0"/>
        <v>6178.07539701715</v>
      </c>
      <c r="P10" s="104">
        <f t="shared" si="0"/>
        <v>9661.882887817148</v>
      </c>
      <c r="Q10" s="105">
        <f t="shared" si="0"/>
        <v>13145.690378617161</v>
      </c>
      <c r="R10" s="104">
        <f t="shared" si="0"/>
        <v>16629.497869417159</v>
      </c>
      <c r="S10" s="104">
        <f t="shared" si="0"/>
        <v>20113.305360217157</v>
      </c>
      <c r="T10" s="106">
        <f t="shared" si="0"/>
        <v>23597.112851017155</v>
      </c>
    </row>
    <row r="11" spans="1:20" ht="13.5" customHeight="1" x14ac:dyDescent="0.2">
      <c r="B11" s="31"/>
      <c r="C11" s="32"/>
      <c r="D11" s="32"/>
      <c r="E11" s="33"/>
      <c r="L11" s="99"/>
      <c r="M11" s="90">
        <v>0.9</v>
      </c>
      <c r="N11" s="104">
        <f t="shared" si="0"/>
        <v>6178.07539701715</v>
      </c>
      <c r="O11" s="104">
        <f t="shared" si="0"/>
        <v>9866.8127402171667</v>
      </c>
      <c r="P11" s="104">
        <f t="shared" si="0"/>
        <v>13555.550083417154</v>
      </c>
      <c r="Q11" s="105">
        <f t="shared" si="0"/>
        <v>17244.287426617157</v>
      </c>
      <c r="R11" s="104">
        <f t="shared" si="0"/>
        <v>20933.024769817159</v>
      </c>
      <c r="S11" s="104">
        <f t="shared" si="0"/>
        <v>24621.762113017161</v>
      </c>
      <c r="T11" s="106">
        <f t="shared" si="0"/>
        <v>28310.499456217149</v>
      </c>
    </row>
    <row r="12" spans="1:20" ht="13.5" customHeight="1" x14ac:dyDescent="0.3">
      <c r="A12" s="86" t="s">
        <v>7</v>
      </c>
      <c r="B12" s="6"/>
      <c r="C12" s="6"/>
      <c r="D12" s="6"/>
      <c r="E12" s="6"/>
      <c r="F12" s="6"/>
      <c r="G12" s="6"/>
      <c r="H12" s="6"/>
      <c r="I12" s="6"/>
      <c r="L12" s="100"/>
      <c r="M12" s="95">
        <v>0.95</v>
      </c>
      <c r="N12" s="104">
        <f t="shared" si="0"/>
        <v>9661.882887817148</v>
      </c>
      <c r="O12" s="104">
        <f t="shared" si="0"/>
        <v>13555.550083417154</v>
      </c>
      <c r="P12" s="104">
        <f t="shared" si="0"/>
        <v>17449.217279017146</v>
      </c>
      <c r="Q12" s="105">
        <f t="shared" si="0"/>
        <v>21342.884474617153</v>
      </c>
      <c r="R12" s="104">
        <f t="shared" si="0"/>
        <v>25236.551670217159</v>
      </c>
      <c r="S12" s="104">
        <f t="shared" si="0"/>
        <v>29130.218865817165</v>
      </c>
      <c r="T12" s="106">
        <f t="shared" si="0"/>
        <v>33023.886061417143</v>
      </c>
    </row>
    <row r="13" spans="1:20" ht="13.5" customHeight="1" x14ac:dyDescent="0.2">
      <c r="L13" s="101" t="s">
        <v>100</v>
      </c>
      <c r="M13" s="93">
        <v>1</v>
      </c>
      <c r="N13" s="107">
        <f t="shared" si="0"/>
        <v>13145.690378617161</v>
      </c>
      <c r="O13" s="107">
        <f t="shared" si="0"/>
        <v>17244.287426617157</v>
      </c>
      <c r="P13" s="107">
        <f t="shared" si="0"/>
        <v>21342.884474617153</v>
      </c>
      <c r="Q13" s="108">
        <f t="shared" si="0"/>
        <v>25441.481522617163</v>
      </c>
      <c r="R13" s="107">
        <f t="shared" si="0"/>
        <v>29540.078570617159</v>
      </c>
      <c r="S13" s="107">
        <f t="shared" si="0"/>
        <v>33638.675618617155</v>
      </c>
      <c r="T13" s="109">
        <f t="shared" si="0"/>
        <v>37737.272666617137</v>
      </c>
    </row>
    <row r="14" spans="1:20" ht="13.5" customHeight="1" x14ac:dyDescent="0.25">
      <c r="A14" s="6"/>
      <c r="B14" s="26" t="s">
        <v>8</v>
      </c>
      <c r="C14" s="6"/>
      <c r="D14" s="6"/>
      <c r="E14" s="6"/>
      <c r="F14" s="6"/>
      <c r="G14" s="6"/>
      <c r="H14" s="6"/>
      <c r="I14" s="6"/>
      <c r="L14" s="101"/>
      <c r="M14" s="91">
        <v>1.05</v>
      </c>
      <c r="N14" s="104">
        <f t="shared" si="0"/>
        <v>16629.497869417159</v>
      </c>
      <c r="O14" s="104">
        <f t="shared" si="0"/>
        <v>20933.024769817144</v>
      </c>
      <c r="P14" s="104">
        <f t="shared" si="0"/>
        <v>25236.551670217144</v>
      </c>
      <c r="Q14" s="105">
        <f t="shared" si="0"/>
        <v>29540.078570617159</v>
      </c>
      <c r="R14" s="104">
        <f t="shared" si="0"/>
        <v>33843.605471017145</v>
      </c>
      <c r="S14" s="104">
        <f t="shared" si="0"/>
        <v>38147.132371417159</v>
      </c>
      <c r="T14" s="106">
        <f t="shared" si="0"/>
        <v>42450.659271817145</v>
      </c>
    </row>
    <row r="15" spans="1:20" ht="13.5" customHeight="1" x14ac:dyDescent="0.2">
      <c r="A15" s="6" t="s">
        <v>96</v>
      </c>
      <c r="B15" s="5" t="s">
        <v>9</v>
      </c>
      <c r="C15" s="6"/>
      <c r="D15" s="6"/>
      <c r="E15" s="59" t="s">
        <v>10</v>
      </c>
      <c r="F15" s="59" t="s">
        <v>11</v>
      </c>
      <c r="G15" s="6"/>
      <c r="H15" s="59" t="s">
        <v>12</v>
      </c>
      <c r="I15" s="59" t="s">
        <v>5</v>
      </c>
      <c r="L15" s="101"/>
      <c r="M15" s="91">
        <v>1.1000000000000001</v>
      </c>
      <c r="N15" s="104">
        <f t="shared" si="0"/>
        <v>20113.305360217157</v>
      </c>
      <c r="O15" s="104">
        <f t="shared" si="0"/>
        <v>24621.762113017161</v>
      </c>
      <c r="P15" s="104">
        <f t="shared" si="0"/>
        <v>29130.218865817151</v>
      </c>
      <c r="Q15" s="105">
        <f t="shared" si="0"/>
        <v>33638.675618617155</v>
      </c>
      <c r="R15" s="104">
        <f t="shared" si="0"/>
        <v>38147.132371417159</v>
      </c>
      <c r="S15" s="104">
        <f t="shared" si="0"/>
        <v>42655.589124217164</v>
      </c>
      <c r="T15" s="106">
        <f t="shared" si="0"/>
        <v>47164.045877017154</v>
      </c>
    </row>
    <row r="16" spans="1:20" ht="13.5" customHeight="1" x14ac:dyDescent="0.2">
      <c r="A16" s="6"/>
      <c r="B16" s="83" t="s">
        <v>13</v>
      </c>
      <c r="C16" s="29"/>
      <c r="D16" s="30"/>
      <c r="E16" s="7">
        <v>6</v>
      </c>
      <c r="F16" s="14">
        <f>'Machinery &amp; Irrrigation'!L12</f>
        <v>15.509550000000001</v>
      </c>
      <c r="G16" s="12"/>
      <c r="H16" s="15">
        <f t="shared" ref="H16:H21" si="1">I16/F$9</f>
        <v>3.5736290322580647E-2</v>
      </c>
      <c r="I16" s="15">
        <f>F16*E16</f>
        <v>93.057299999999998</v>
      </c>
      <c r="L16" s="102"/>
      <c r="M16" s="92">
        <v>1.1499999999999999</v>
      </c>
      <c r="N16" s="110">
        <f t="shared" si="0"/>
        <v>23597.11285101714</v>
      </c>
      <c r="O16" s="110">
        <f t="shared" si="0"/>
        <v>28310.499456217149</v>
      </c>
      <c r="P16" s="110">
        <f t="shared" si="0"/>
        <v>33023.886061417143</v>
      </c>
      <c r="Q16" s="111">
        <f t="shared" si="0"/>
        <v>37737.272666617137</v>
      </c>
      <c r="R16" s="110">
        <f t="shared" si="0"/>
        <v>42450.659271817145</v>
      </c>
      <c r="S16" s="110">
        <f t="shared" si="0"/>
        <v>47164.045877017154</v>
      </c>
      <c r="T16" s="112">
        <f t="shared" si="0"/>
        <v>51877.432482217133</v>
      </c>
    </row>
    <row r="17" spans="1:20" ht="13.5" customHeight="1" x14ac:dyDescent="0.2">
      <c r="A17" s="6"/>
      <c r="B17" s="83" t="s">
        <v>14</v>
      </c>
      <c r="C17" s="29"/>
      <c r="D17" s="30"/>
      <c r="E17" s="7">
        <v>5</v>
      </c>
      <c r="F17" s="14">
        <f>'Machinery &amp; Irrrigation'!L13</f>
        <v>25.842583333333334</v>
      </c>
      <c r="G17" s="12"/>
      <c r="H17" s="15">
        <f>I17/F$9</f>
        <v>4.9620935739887358E-2</v>
      </c>
      <c r="I17" s="15">
        <f t="shared" ref="I17" si="2">F17*E17</f>
        <v>129.21291666666667</v>
      </c>
    </row>
    <row r="18" spans="1:20" ht="13.5" customHeight="1" x14ac:dyDescent="0.2">
      <c r="A18" s="6"/>
      <c r="B18" s="83" t="s">
        <v>15</v>
      </c>
      <c r="C18" s="29"/>
      <c r="D18" s="30"/>
      <c r="E18" s="7">
        <v>10</v>
      </c>
      <c r="F18" s="14">
        <f>'Machinery &amp; Irrrigation'!L14</f>
        <v>49.091908333333329</v>
      </c>
      <c r="G18" s="12"/>
      <c r="H18" s="15">
        <f t="shared" si="1"/>
        <v>0.18852499359959035</v>
      </c>
      <c r="I18" s="15">
        <f>F18*E18</f>
        <v>490.91908333333328</v>
      </c>
    </row>
    <row r="19" spans="1:20" ht="13.5" customHeight="1" x14ac:dyDescent="0.2">
      <c r="A19" s="6"/>
      <c r="B19" s="83" t="s">
        <v>92</v>
      </c>
      <c r="C19" s="29"/>
      <c r="D19" s="30"/>
      <c r="E19" s="7">
        <v>1</v>
      </c>
      <c r="F19" s="14">
        <f>'Machinery &amp; Irrrigation'!L15</f>
        <v>40.324829999999992</v>
      </c>
      <c r="G19" s="12"/>
      <c r="H19" s="15">
        <f t="shared" si="1"/>
        <v>1.5485725806451609E-2</v>
      </c>
      <c r="I19" s="15">
        <f>F19*E19</f>
        <v>40.324829999999992</v>
      </c>
    </row>
    <row r="20" spans="1:20" ht="13.5" customHeight="1" x14ac:dyDescent="0.2">
      <c r="A20" s="6"/>
      <c r="B20" s="128"/>
      <c r="C20" s="29"/>
      <c r="D20" s="30"/>
      <c r="E20" s="7"/>
      <c r="F20" s="14">
        <f>'Machinery &amp; Irrrigation'!L16</f>
        <v>0</v>
      </c>
      <c r="G20" s="12"/>
      <c r="H20" s="15">
        <f t="shared" si="1"/>
        <v>0</v>
      </c>
      <c r="I20" s="15">
        <f t="shared" ref="I20:I21" si="3">F20*E20</f>
        <v>0</v>
      </c>
    </row>
    <row r="21" spans="1:20" ht="13.5" customHeight="1" x14ac:dyDescent="0.2">
      <c r="A21" s="6"/>
      <c r="B21" s="128"/>
      <c r="C21" s="29"/>
      <c r="D21" s="30"/>
      <c r="E21" s="7"/>
      <c r="F21" s="14">
        <f>'Machinery &amp; Irrrigation'!L17</f>
        <v>0</v>
      </c>
      <c r="G21" s="12"/>
      <c r="H21" s="15">
        <f t="shared" si="1"/>
        <v>0</v>
      </c>
      <c r="I21" s="15">
        <f t="shared" si="3"/>
        <v>0</v>
      </c>
    </row>
    <row r="22" spans="1:20" ht="13.5" customHeight="1" x14ac:dyDescent="0.2">
      <c r="T22" s="8"/>
    </row>
    <row r="23" spans="1:20" ht="13.5" customHeight="1" x14ac:dyDescent="0.25">
      <c r="B23" s="26" t="s">
        <v>16</v>
      </c>
      <c r="C23" s="6"/>
      <c r="D23" s="6"/>
      <c r="E23" s="12"/>
      <c r="F23" s="12"/>
      <c r="G23" s="6"/>
      <c r="H23" s="16" t="s">
        <v>9</v>
      </c>
      <c r="I23" s="16"/>
      <c r="T23" s="8"/>
    </row>
    <row r="24" spans="1:20" ht="13.5" customHeight="1" x14ac:dyDescent="0.2">
      <c r="B24" s="6"/>
      <c r="C24" s="6"/>
      <c r="D24" s="6"/>
      <c r="E24" s="59" t="s">
        <v>10</v>
      </c>
      <c r="F24" s="59" t="s">
        <v>17</v>
      </c>
      <c r="G24" s="6"/>
      <c r="H24" s="59" t="s">
        <v>12</v>
      </c>
      <c r="I24" s="59" t="s">
        <v>5</v>
      </c>
      <c r="T24" s="8"/>
    </row>
    <row r="25" spans="1:20" ht="13.5" customHeight="1" x14ac:dyDescent="0.2">
      <c r="B25" s="83" t="s">
        <v>18</v>
      </c>
      <c r="C25" s="29"/>
      <c r="D25" s="30"/>
      <c r="E25" s="7">
        <v>1</v>
      </c>
      <c r="F25" s="10">
        <v>3.71</v>
      </c>
      <c r="G25" s="6"/>
      <c r="H25" s="15">
        <f>I25/F$9</f>
        <v>0.59838709677419355</v>
      </c>
      <c r="I25" s="15">
        <f>F25*E25*E$3</f>
        <v>1558.2</v>
      </c>
      <c r="T25" s="8"/>
    </row>
    <row r="26" spans="1:20" ht="13.5" customHeight="1" x14ac:dyDescent="0.2">
      <c r="B26" s="83" t="s">
        <v>42</v>
      </c>
      <c r="C26" s="29"/>
      <c r="D26" s="30"/>
      <c r="E26" s="7"/>
      <c r="F26" s="10"/>
      <c r="G26" s="6"/>
      <c r="H26" s="15">
        <f>I26/F$9</f>
        <v>0</v>
      </c>
      <c r="I26" s="15">
        <f t="shared" ref="I26:I30" si="4">F26*E26*E$3</f>
        <v>0</v>
      </c>
      <c r="N26" s="8"/>
      <c r="T26" s="8"/>
    </row>
    <row r="27" spans="1:20" ht="13.5" customHeight="1" x14ac:dyDescent="0.2">
      <c r="B27" s="83" t="s">
        <v>88</v>
      </c>
      <c r="C27" s="29"/>
      <c r="D27" s="30"/>
      <c r="E27" s="7">
        <v>1</v>
      </c>
      <c r="F27" s="10">
        <v>0.23</v>
      </c>
      <c r="G27" s="6"/>
      <c r="H27" s="15">
        <f t="shared" ref="H27" si="5">I27/F$9</f>
        <v>3.7096774193548392E-2</v>
      </c>
      <c r="I27" s="15">
        <f t="shared" si="4"/>
        <v>96.600000000000009</v>
      </c>
      <c r="N27" s="8"/>
    </row>
    <row r="28" spans="1:20" ht="13.5" customHeight="1" x14ac:dyDescent="0.2">
      <c r="B28" s="83" t="s">
        <v>93</v>
      </c>
      <c r="C28" s="29"/>
      <c r="D28" s="30"/>
      <c r="E28" s="7">
        <v>1</v>
      </c>
      <c r="F28" s="10">
        <v>7</v>
      </c>
      <c r="G28" s="6"/>
      <c r="H28" s="15">
        <f>I28/F$9</f>
        <v>1.1290322580645162</v>
      </c>
      <c r="I28" s="15">
        <f t="shared" si="4"/>
        <v>2940</v>
      </c>
      <c r="N28" s="8"/>
    </row>
    <row r="29" spans="1:20" ht="13.5" customHeight="1" x14ac:dyDescent="0.2">
      <c r="B29" s="83" t="s">
        <v>94</v>
      </c>
      <c r="C29" s="29"/>
      <c r="D29" s="30"/>
      <c r="E29" s="7">
        <v>1</v>
      </c>
      <c r="F29" s="10">
        <v>0.32</v>
      </c>
      <c r="G29" s="6"/>
      <c r="H29" s="15">
        <f>I29/F$9</f>
        <v>5.1612903225806452E-2</v>
      </c>
      <c r="I29" s="15">
        <f t="shared" si="4"/>
        <v>134.4</v>
      </c>
      <c r="N29" s="8"/>
    </row>
    <row r="30" spans="1:20" ht="13.5" customHeight="1" x14ac:dyDescent="0.2">
      <c r="B30" s="83" t="s">
        <v>43</v>
      </c>
      <c r="C30" s="29"/>
      <c r="D30" s="30"/>
      <c r="E30" s="7">
        <v>1</v>
      </c>
      <c r="F30" s="10">
        <v>1.53</v>
      </c>
      <c r="G30" s="6"/>
      <c r="H30" s="15">
        <f>I30/F$9</f>
        <v>0.24677419354838712</v>
      </c>
      <c r="I30" s="15">
        <f t="shared" si="4"/>
        <v>642.6</v>
      </c>
    </row>
    <row r="31" spans="1:20" ht="13.5" customHeight="1" x14ac:dyDescent="0.2"/>
    <row r="32" spans="1:20" ht="13.5" customHeight="1" x14ac:dyDescent="0.25">
      <c r="B32" s="26" t="s">
        <v>19</v>
      </c>
      <c r="C32" s="12"/>
      <c r="D32" s="12"/>
      <c r="E32" s="16"/>
      <c r="F32" s="6"/>
      <c r="G32" s="16"/>
      <c r="H32" s="16"/>
      <c r="I32" s="6"/>
    </row>
    <row r="33" spans="2:9" ht="13.5" customHeight="1" x14ac:dyDescent="0.2">
      <c r="B33" s="6"/>
      <c r="C33" s="6"/>
      <c r="D33" s="6"/>
      <c r="E33" s="59" t="s">
        <v>20</v>
      </c>
      <c r="F33" s="59" t="s">
        <v>21</v>
      </c>
      <c r="G33" s="6"/>
      <c r="H33" s="59" t="s">
        <v>12</v>
      </c>
      <c r="I33" s="59" t="s">
        <v>5</v>
      </c>
    </row>
    <row r="34" spans="2:9" ht="13.5" customHeight="1" x14ac:dyDescent="0.2">
      <c r="B34" s="6"/>
      <c r="C34" s="6"/>
      <c r="D34" s="6"/>
      <c r="E34" s="7">
        <v>7</v>
      </c>
      <c r="F34" s="27">
        <f>'Machinery &amp; Irrrigation'!F25</f>
        <v>102.28</v>
      </c>
      <c r="G34" s="6"/>
      <c r="H34" s="15">
        <f>I34/F9</f>
        <v>0.2749462365591398</v>
      </c>
      <c r="I34" s="15">
        <f>F34*E34</f>
        <v>715.96</v>
      </c>
    </row>
    <row r="35" spans="2:9" ht="13.5" customHeight="1" x14ac:dyDescent="0.2"/>
    <row r="36" spans="2:9" ht="13.5" customHeight="1" x14ac:dyDescent="0.25">
      <c r="B36" s="26" t="s">
        <v>22</v>
      </c>
      <c r="C36" s="6"/>
      <c r="D36" s="12"/>
      <c r="E36" s="12"/>
      <c r="F36" s="6"/>
      <c r="G36" s="16"/>
      <c r="H36" s="16"/>
      <c r="I36" s="6"/>
    </row>
    <row r="37" spans="2:9" ht="13.5" customHeight="1" x14ac:dyDescent="0.2">
      <c r="B37" s="6"/>
      <c r="C37" s="6"/>
      <c r="D37" s="59" t="s">
        <v>60</v>
      </c>
      <c r="E37" s="59" t="s">
        <v>97</v>
      </c>
      <c r="F37" s="59" t="s">
        <v>45</v>
      </c>
      <c r="G37" s="6"/>
      <c r="H37" s="59" t="s">
        <v>12</v>
      </c>
      <c r="I37" s="59" t="s">
        <v>5</v>
      </c>
    </row>
    <row r="38" spans="2:9" ht="13.5" customHeight="1" x14ac:dyDescent="0.2">
      <c r="B38" s="53" t="s">
        <v>89</v>
      </c>
      <c r="C38" s="54"/>
      <c r="D38" s="37">
        <v>5</v>
      </c>
      <c r="E38" s="38"/>
      <c r="F38" s="39">
        <v>366.8</v>
      </c>
      <c r="G38" s="6"/>
      <c r="H38" s="40">
        <f>I38/F$9</f>
        <v>0.70430107526881724</v>
      </c>
      <c r="I38" s="40">
        <f>F38*D38</f>
        <v>1834</v>
      </c>
    </row>
    <row r="39" spans="2:9" ht="13.5" customHeight="1" x14ac:dyDescent="0.2">
      <c r="B39" s="55" t="s">
        <v>90</v>
      </c>
      <c r="C39" s="56"/>
      <c r="D39" s="7">
        <v>3</v>
      </c>
      <c r="E39" s="35"/>
      <c r="F39" s="10">
        <v>82</v>
      </c>
      <c r="H39" s="15">
        <f>I39/F$9</f>
        <v>9.4470046082949302E-2</v>
      </c>
      <c r="I39" s="15">
        <f>F39*D39</f>
        <v>246</v>
      </c>
    </row>
    <row r="40" spans="2:9" ht="13.5" customHeight="1" x14ac:dyDescent="0.2">
      <c r="B40" s="45"/>
      <c r="C40" s="46"/>
      <c r="D40" s="47"/>
      <c r="E40" s="48"/>
      <c r="F40" s="49"/>
      <c r="G40" s="46"/>
      <c r="H40" s="50"/>
      <c r="I40" s="50"/>
    </row>
    <row r="41" spans="2:9" ht="13.5" customHeight="1" x14ac:dyDescent="0.2">
      <c r="B41" s="84" t="s">
        <v>44</v>
      </c>
      <c r="C41" s="36"/>
      <c r="D41" s="52">
        <v>0</v>
      </c>
      <c r="E41" s="7">
        <v>0</v>
      </c>
      <c r="F41" s="10">
        <v>8.8000000000000005E-3</v>
      </c>
      <c r="H41" s="15">
        <f t="shared" ref="H41:H56" si="6">I41/$F$9</f>
        <v>0</v>
      </c>
      <c r="I41" s="15">
        <f t="shared" ref="I41:I55" si="7">F41*D41*E41</f>
        <v>0</v>
      </c>
    </row>
    <row r="42" spans="2:9" ht="13.5" customHeight="1" x14ac:dyDescent="0.2">
      <c r="B42" s="85" t="s">
        <v>46</v>
      </c>
      <c r="C42" s="41"/>
      <c r="D42" s="42">
        <v>0</v>
      </c>
      <c r="E42" s="42">
        <v>0</v>
      </c>
      <c r="F42" s="43">
        <v>3.0975000000000001</v>
      </c>
      <c r="H42" s="44">
        <f t="shared" si="6"/>
        <v>0</v>
      </c>
      <c r="I42" s="44">
        <f t="shared" si="7"/>
        <v>0</v>
      </c>
    </row>
    <row r="43" spans="2:9" ht="13.5" customHeight="1" x14ac:dyDescent="0.2">
      <c r="B43" s="84" t="s">
        <v>91</v>
      </c>
      <c r="C43" s="36"/>
      <c r="D43" s="7">
        <v>0</v>
      </c>
      <c r="E43" s="7">
        <v>0</v>
      </c>
      <c r="F43" s="10">
        <v>0.41699999999999998</v>
      </c>
      <c r="H43" s="15">
        <f t="shared" si="6"/>
        <v>0</v>
      </c>
      <c r="I43" s="15">
        <f t="shared" si="7"/>
        <v>0</v>
      </c>
    </row>
    <row r="44" spans="2:9" ht="13.5" customHeight="1" x14ac:dyDescent="0.2">
      <c r="B44" s="84" t="s">
        <v>47</v>
      </c>
      <c r="C44" s="36"/>
      <c r="D44" s="7">
        <v>0</v>
      </c>
      <c r="E44" s="7">
        <v>0</v>
      </c>
      <c r="F44" s="10">
        <v>0.24299999999999999</v>
      </c>
      <c r="H44" s="15">
        <f>I44/$F$9</f>
        <v>0</v>
      </c>
      <c r="I44" s="15">
        <f t="shared" si="7"/>
        <v>0</v>
      </c>
    </row>
    <row r="45" spans="2:9" ht="13.5" customHeight="1" x14ac:dyDescent="0.3">
      <c r="B45" s="84" t="s">
        <v>48</v>
      </c>
      <c r="C45" s="36"/>
      <c r="D45" s="7">
        <v>0</v>
      </c>
      <c r="E45" s="7">
        <v>0</v>
      </c>
      <c r="F45" s="10">
        <v>0.93</v>
      </c>
      <c r="H45" s="15">
        <f t="shared" si="6"/>
        <v>0</v>
      </c>
      <c r="I45" s="15">
        <f t="shared" si="7"/>
        <v>0</v>
      </c>
    </row>
    <row r="46" spans="2:9" ht="13.5" customHeight="1" x14ac:dyDescent="0.3">
      <c r="B46" s="84" t="s">
        <v>49</v>
      </c>
      <c r="C46" s="36"/>
      <c r="D46" s="7">
        <v>0</v>
      </c>
      <c r="E46" s="7">
        <v>0</v>
      </c>
      <c r="F46" s="10">
        <v>0.72</v>
      </c>
      <c r="H46" s="15">
        <f t="shared" si="6"/>
        <v>0</v>
      </c>
      <c r="I46" s="15">
        <f t="shared" si="7"/>
        <v>0</v>
      </c>
    </row>
    <row r="47" spans="2:9" ht="13.5" customHeight="1" x14ac:dyDescent="0.3">
      <c r="B47" s="84" t="s">
        <v>50</v>
      </c>
      <c r="C47" s="36"/>
      <c r="D47" s="7">
        <v>0</v>
      </c>
      <c r="E47" s="7">
        <v>0</v>
      </c>
      <c r="F47" s="10">
        <v>1.1200000000000001</v>
      </c>
      <c r="H47" s="15">
        <f t="shared" si="6"/>
        <v>0</v>
      </c>
      <c r="I47" s="15">
        <f t="shared" si="7"/>
        <v>0</v>
      </c>
    </row>
    <row r="48" spans="2:9" ht="13.5" customHeight="1" x14ac:dyDescent="0.3">
      <c r="B48" s="84" t="s">
        <v>51</v>
      </c>
      <c r="C48" s="36"/>
      <c r="D48" s="7">
        <v>0</v>
      </c>
      <c r="E48" s="7">
        <v>0</v>
      </c>
      <c r="F48" s="10">
        <v>1.198</v>
      </c>
      <c r="H48" s="15">
        <f t="shared" si="6"/>
        <v>0</v>
      </c>
      <c r="I48" s="15">
        <f t="shared" si="7"/>
        <v>0</v>
      </c>
    </row>
    <row r="49" spans="2:15" ht="13.5" customHeight="1" x14ac:dyDescent="0.3">
      <c r="B49" s="83" t="s">
        <v>52</v>
      </c>
      <c r="C49" s="30"/>
      <c r="D49" s="7">
        <v>0</v>
      </c>
      <c r="E49" s="7">
        <v>0</v>
      </c>
      <c r="F49" s="10">
        <v>0.57499999999999996</v>
      </c>
      <c r="H49" s="15">
        <f t="shared" si="6"/>
        <v>0</v>
      </c>
      <c r="I49" s="15">
        <f t="shared" si="7"/>
        <v>0</v>
      </c>
    </row>
    <row r="50" spans="2:15" ht="13.5" customHeight="1" x14ac:dyDescent="0.3">
      <c r="B50" s="84" t="s">
        <v>53</v>
      </c>
      <c r="C50" s="36"/>
      <c r="D50" s="7">
        <v>0</v>
      </c>
      <c r="E50" s="7">
        <v>0</v>
      </c>
      <c r="F50" s="10">
        <v>0.94</v>
      </c>
      <c r="H50" s="15">
        <f t="shared" si="6"/>
        <v>0</v>
      </c>
      <c r="I50" s="15">
        <f t="shared" si="7"/>
        <v>0</v>
      </c>
    </row>
    <row r="51" spans="2:15" ht="13.5" customHeight="1" x14ac:dyDescent="0.3">
      <c r="B51" s="84" t="s">
        <v>54</v>
      </c>
      <c r="C51" s="36"/>
      <c r="D51" s="7">
        <v>0</v>
      </c>
      <c r="E51" s="7">
        <v>0</v>
      </c>
      <c r="F51" s="10">
        <v>0.92800000000000005</v>
      </c>
      <c r="H51" s="15">
        <f t="shared" si="6"/>
        <v>0</v>
      </c>
      <c r="I51" s="15">
        <f t="shared" si="7"/>
        <v>0</v>
      </c>
    </row>
    <row r="52" spans="2:15" ht="13.5" customHeight="1" x14ac:dyDescent="0.3">
      <c r="B52" s="84" t="s">
        <v>55</v>
      </c>
      <c r="C52" s="36"/>
      <c r="D52" s="7">
        <v>0</v>
      </c>
      <c r="E52" s="7">
        <v>0</v>
      </c>
      <c r="F52" s="10">
        <v>7.5</v>
      </c>
      <c r="H52" s="15">
        <f t="shared" si="6"/>
        <v>0</v>
      </c>
      <c r="I52" s="15">
        <f t="shared" si="7"/>
        <v>0</v>
      </c>
    </row>
    <row r="53" spans="2:15" ht="13.5" customHeight="1" x14ac:dyDescent="0.3">
      <c r="B53" s="84" t="s">
        <v>56</v>
      </c>
      <c r="C53" s="36"/>
      <c r="D53" s="7">
        <v>0</v>
      </c>
      <c r="E53" s="7">
        <v>0</v>
      </c>
      <c r="F53" s="10">
        <v>2.2000000000000002</v>
      </c>
      <c r="H53" s="15">
        <f t="shared" si="6"/>
        <v>0</v>
      </c>
      <c r="I53" s="15">
        <f t="shared" si="7"/>
        <v>0</v>
      </c>
    </row>
    <row r="54" spans="2:15" ht="13.5" customHeight="1" x14ac:dyDescent="0.3">
      <c r="B54" s="84" t="s">
        <v>57</v>
      </c>
      <c r="C54" s="36"/>
      <c r="D54" s="7">
        <v>0</v>
      </c>
      <c r="E54" s="7">
        <v>0</v>
      </c>
      <c r="F54" s="10">
        <v>2.04</v>
      </c>
      <c r="H54" s="15">
        <f t="shared" si="6"/>
        <v>0</v>
      </c>
      <c r="I54" s="15">
        <f t="shared" si="7"/>
        <v>0</v>
      </c>
    </row>
    <row r="55" spans="2:15" ht="13.5" customHeight="1" x14ac:dyDescent="0.3">
      <c r="B55" s="84" t="s">
        <v>58</v>
      </c>
      <c r="C55" s="36"/>
      <c r="D55" s="7">
        <v>0</v>
      </c>
      <c r="E55" s="7">
        <v>0</v>
      </c>
      <c r="F55" s="10">
        <v>0.46</v>
      </c>
      <c r="H55" s="15">
        <f t="shared" si="6"/>
        <v>0</v>
      </c>
      <c r="I55" s="15">
        <f t="shared" si="7"/>
        <v>0</v>
      </c>
    </row>
    <row r="56" spans="2:15" ht="13.5" customHeight="1" x14ac:dyDescent="0.3">
      <c r="B56" s="84" t="s">
        <v>59</v>
      </c>
      <c r="C56" s="36"/>
      <c r="D56" s="7">
        <v>0</v>
      </c>
      <c r="E56" s="7">
        <v>0</v>
      </c>
      <c r="F56" s="10">
        <v>2.6455000000000002</v>
      </c>
      <c r="H56" s="15">
        <f t="shared" si="6"/>
        <v>0</v>
      </c>
      <c r="I56" s="15">
        <f>F56*D56*E56</f>
        <v>0</v>
      </c>
    </row>
    <row r="57" spans="2:15" ht="13.5" customHeight="1" x14ac:dyDescent="0.3">
      <c r="B57" s="127"/>
      <c r="C57" s="36"/>
      <c r="D57" s="7"/>
      <c r="E57" s="7"/>
      <c r="F57" s="10"/>
      <c r="H57" s="15"/>
      <c r="I57" s="15"/>
    </row>
    <row r="58" spans="2:15" ht="13.5" customHeight="1" x14ac:dyDescent="0.3">
      <c r="B58" s="127"/>
      <c r="C58" s="36"/>
      <c r="D58" s="7"/>
      <c r="E58" s="7"/>
      <c r="F58" s="10"/>
      <c r="H58" s="15"/>
      <c r="I58" s="15"/>
    </row>
    <row r="59" spans="2:15" ht="13.5" customHeight="1" x14ac:dyDescent="0.3">
      <c r="B59" s="127"/>
      <c r="C59" s="36"/>
      <c r="D59" s="7"/>
      <c r="E59" s="7"/>
      <c r="F59" s="10"/>
      <c r="H59" s="15"/>
      <c r="I59" s="15"/>
    </row>
    <row r="60" spans="2:15" ht="13.5" customHeight="1" x14ac:dyDescent="0.3">
      <c r="B60" s="127"/>
      <c r="C60" s="36"/>
      <c r="D60" s="7"/>
      <c r="E60" s="7"/>
      <c r="F60" s="10"/>
      <c r="H60" s="15"/>
      <c r="I60" s="15"/>
    </row>
    <row r="61" spans="2:15" ht="13.5" customHeight="1" x14ac:dyDescent="0.3"/>
    <row r="62" spans="2:15" ht="13.5" customHeight="1" x14ac:dyDescent="0.3">
      <c r="B62" s="26" t="s">
        <v>24</v>
      </c>
      <c r="O62" s="8"/>
    </row>
    <row r="63" spans="2:15" ht="13.5" customHeight="1" x14ac:dyDescent="0.3">
      <c r="D63" s="59" t="s">
        <v>23</v>
      </c>
      <c r="E63" s="59" t="s">
        <v>97</v>
      </c>
      <c r="F63" s="59" t="s">
        <v>61</v>
      </c>
      <c r="H63" s="59" t="s">
        <v>12</v>
      </c>
      <c r="I63" s="59" t="s">
        <v>5</v>
      </c>
      <c r="O63" s="8"/>
    </row>
    <row r="64" spans="2:15" ht="13.5" customHeight="1" x14ac:dyDescent="0.3">
      <c r="B64" s="57" t="s">
        <v>77</v>
      </c>
      <c r="C64" s="58"/>
      <c r="D64" s="7">
        <v>6</v>
      </c>
      <c r="E64" s="35"/>
      <c r="F64" s="10">
        <v>266</v>
      </c>
      <c r="H64" s="15">
        <f>I64/F9</f>
        <v>0.61290322580645162</v>
      </c>
      <c r="I64" s="15">
        <f>F64*D64</f>
        <v>1596</v>
      </c>
      <c r="O64" s="8"/>
    </row>
    <row r="65" spans="2:15" ht="13.5" customHeight="1" x14ac:dyDescent="0.3">
      <c r="O65" s="8"/>
    </row>
    <row r="66" spans="2:15" ht="13.5" customHeight="1" x14ac:dyDescent="0.3">
      <c r="B66" s="84" t="s">
        <v>62</v>
      </c>
      <c r="C66" s="36"/>
      <c r="D66" s="7">
        <v>0</v>
      </c>
      <c r="E66" s="7">
        <v>0</v>
      </c>
      <c r="F66" s="10">
        <v>231</v>
      </c>
      <c r="H66" s="15">
        <f t="shared" ref="H66:H85" si="8">I66/$F$9</f>
        <v>0</v>
      </c>
      <c r="I66" s="15">
        <f t="shared" ref="I66:I85" si="9">F66*D66*E66</f>
        <v>0</v>
      </c>
      <c r="O66" s="8"/>
    </row>
    <row r="67" spans="2:15" ht="13.5" customHeight="1" x14ac:dyDescent="0.3">
      <c r="B67" s="84" t="s">
        <v>63</v>
      </c>
      <c r="C67" s="36"/>
      <c r="D67" s="7">
        <v>0</v>
      </c>
      <c r="E67" s="7">
        <v>0</v>
      </c>
      <c r="F67" s="10">
        <v>4.5</v>
      </c>
      <c r="H67" s="15">
        <f t="shared" si="8"/>
        <v>0</v>
      </c>
      <c r="I67" s="15">
        <f t="shared" si="9"/>
        <v>0</v>
      </c>
    </row>
    <row r="68" spans="2:15" ht="13.5" customHeight="1" x14ac:dyDescent="0.3">
      <c r="B68" s="84" t="s">
        <v>64</v>
      </c>
      <c r="C68" s="36"/>
      <c r="D68" s="7">
        <v>0</v>
      </c>
      <c r="E68" s="7">
        <v>0</v>
      </c>
      <c r="F68" s="10">
        <v>8</v>
      </c>
      <c r="H68" s="15">
        <f t="shared" si="8"/>
        <v>0</v>
      </c>
      <c r="I68" s="15">
        <f t="shared" si="9"/>
        <v>0</v>
      </c>
    </row>
    <row r="69" spans="2:15" ht="13.5" customHeight="1" x14ac:dyDescent="0.3">
      <c r="B69" s="84" t="s">
        <v>65</v>
      </c>
      <c r="C69" s="36"/>
      <c r="D69" s="7">
        <v>0</v>
      </c>
      <c r="E69" s="7">
        <v>0</v>
      </c>
      <c r="F69" s="10">
        <v>6.5</v>
      </c>
      <c r="H69" s="15">
        <f t="shared" si="8"/>
        <v>0</v>
      </c>
      <c r="I69" s="15">
        <f t="shared" si="9"/>
        <v>0</v>
      </c>
    </row>
    <row r="70" spans="2:15" ht="13.5" customHeight="1" x14ac:dyDescent="0.3">
      <c r="B70" s="84" t="s">
        <v>66</v>
      </c>
      <c r="C70" s="36"/>
      <c r="D70" s="7">
        <v>0</v>
      </c>
      <c r="E70" s="7">
        <v>0</v>
      </c>
      <c r="F70" s="10">
        <v>9.5</v>
      </c>
      <c r="H70" s="15">
        <f t="shared" si="8"/>
        <v>0</v>
      </c>
      <c r="I70" s="15">
        <f t="shared" si="9"/>
        <v>0</v>
      </c>
    </row>
    <row r="71" spans="2:15" ht="13.5" customHeight="1" x14ac:dyDescent="0.3">
      <c r="B71" s="84" t="s">
        <v>67</v>
      </c>
      <c r="C71" s="36"/>
      <c r="D71" s="7">
        <v>0</v>
      </c>
      <c r="E71" s="7">
        <v>0</v>
      </c>
      <c r="F71" s="10">
        <v>37</v>
      </c>
      <c r="H71" s="15">
        <f t="shared" si="8"/>
        <v>0</v>
      </c>
      <c r="I71" s="15">
        <f t="shared" si="9"/>
        <v>0</v>
      </c>
    </row>
    <row r="72" spans="2:15" ht="13.5" customHeight="1" x14ac:dyDescent="0.3">
      <c r="B72" s="84" t="s">
        <v>68</v>
      </c>
      <c r="C72" s="36"/>
      <c r="D72" s="7">
        <v>0</v>
      </c>
      <c r="E72" s="7">
        <v>0</v>
      </c>
      <c r="F72" s="10">
        <v>13.75</v>
      </c>
      <c r="H72" s="15">
        <f t="shared" si="8"/>
        <v>0</v>
      </c>
      <c r="I72" s="15">
        <f t="shared" si="9"/>
        <v>0</v>
      </c>
    </row>
    <row r="73" spans="2:15" ht="13.5" customHeight="1" x14ac:dyDescent="0.3">
      <c r="B73" s="84" t="s">
        <v>69</v>
      </c>
      <c r="C73" s="36"/>
      <c r="D73" s="7">
        <v>0</v>
      </c>
      <c r="E73" s="7">
        <v>0</v>
      </c>
      <c r="F73" s="10">
        <v>16.75</v>
      </c>
      <c r="H73" s="15">
        <f t="shared" si="8"/>
        <v>0</v>
      </c>
      <c r="I73" s="15">
        <f t="shared" si="9"/>
        <v>0</v>
      </c>
    </row>
    <row r="74" spans="2:15" ht="13.5" customHeight="1" x14ac:dyDescent="0.3">
      <c r="B74" s="84" t="s">
        <v>70</v>
      </c>
      <c r="C74" s="36"/>
      <c r="D74" s="7">
        <v>0</v>
      </c>
      <c r="E74" s="7">
        <v>0</v>
      </c>
      <c r="F74" s="10">
        <v>7.2</v>
      </c>
      <c r="H74" s="15">
        <f t="shared" si="8"/>
        <v>0</v>
      </c>
      <c r="I74" s="15">
        <f t="shared" si="9"/>
        <v>0</v>
      </c>
    </row>
    <row r="75" spans="2:15" ht="13.5" customHeight="1" x14ac:dyDescent="0.3">
      <c r="B75" s="83" t="s">
        <v>71</v>
      </c>
      <c r="C75" s="30"/>
      <c r="D75" s="7">
        <v>0</v>
      </c>
      <c r="E75" s="7">
        <v>0</v>
      </c>
      <c r="F75" s="10">
        <v>26</v>
      </c>
      <c r="H75" s="15">
        <f t="shared" si="8"/>
        <v>0</v>
      </c>
      <c r="I75" s="15">
        <f t="shared" si="9"/>
        <v>0</v>
      </c>
    </row>
    <row r="76" spans="2:15" ht="13.5" customHeight="1" x14ac:dyDescent="0.3">
      <c r="B76" s="84" t="s">
        <v>72</v>
      </c>
      <c r="C76" s="36"/>
      <c r="D76" s="7">
        <v>0</v>
      </c>
      <c r="E76" s="7">
        <v>0</v>
      </c>
      <c r="F76" s="10">
        <v>22</v>
      </c>
      <c r="H76" s="15">
        <f t="shared" si="8"/>
        <v>0</v>
      </c>
      <c r="I76" s="15">
        <f t="shared" si="9"/>
        <v>0</v>
      </c>
    </row>
    <row r="77" spans="2:15" ht="13.5" customHeight="1" x14ac:dyDescent="0.3">
      <c r="B77" s="84" t="s">
        <v>73</v>
      </c>
      <c r="C77" s="36"/>
      <c r="D77" s="7">
        <v>0</v>
      </c>
      <c r="E77" s="7">
        <v>0</v>
      </c>
      <c r="F77" s="10">
        <v>3.31</v>
      </c>
      <c r="H77" s="15">
        <f t="shared" si="8"/>
        <v>0</v>
      </c>
      <c r="I77" s="15">
        <f t="shared" si="9"/>
        <v>0</v>
      </c>
    </row>
    <row r="78" spans="2:15" ht="13.5" customHeight="1" x14ac:dyDescent="0.3">
      <c r="B78" s="84" t="s">
        <v>74</v>
      </c>
      <c r="C78" s="36"/>
      <c r="D78" s="7">
        <v>0</v>
      </c>
      <c r="E78" s="7">
        <v>0</v>
      </c>
      <c r="F78" s="10">
        <v>3.8</v>
      </c>
      <c r="H78" s="15">
        <f t="shared" si="8"/>
        <v>0</v>
      </c>
      <c r="I78" s="15">
        <f t="shared" si="9"/>
        <v>0</v>
      </c>
    </row>
    <row r="79" spans="2:15" ht="13.5" customHeight="1" x14ac:dyDescent="0.3">
      <c r="B79" s="84" t="s">
        <v>75</v>
      </c>
      <c r="C79" s="36"/>
      <c r="D79" s="7">
        <v>0</v>
      </c>
      <c r="E79" s="7">
        <v>0</v>
      </c>
      <c r="F79" s="10">
        <v>13.5</v>
      </c>
      <c r="H79" s="15">
        <f t="shared" si="8"/>
        <v>0</v>
      </c>
      <c r="I79" s="15">
        <f t="shared" si="9"/>
        <v>0</v>
      </c>
    </row>
    <row r="80" spans="2:15" ht="13.5" customHeight="1" x14ac:dyDescent="0.3">
      <c r="B80" s="84" t="s">
        <v>76</v>
      </c>
      <c r="C80" s="36"/>
      <c r="D80" s="7">
        <v>0</v>
      </c>
      <c r="E80" s="7">
        <v>0</v>
      </c>
      <c r="F80" s="10">
        <v>6.4</v>
      </c>
      <c r="H80" s="15">
        <f t="shared" si="8"/>
        <v>0</v>
      </c>
      <c r="I80" s="15">
        <f t="shared" si="9"/>
        <v>0</v>
      </c>
    </row>
    <row r="81" spans="2:16" ht="13.5" customHeight="1" x14ac:dyDescent="0.3">
      <c r="B81" s="127"/>
      <c r="C81" s="36"/>
      <c r="D81" s="7"/>
      <c r="E81" s="7"/>
      <c r="F81" s="10"/>
      <c r="H81" s="15">
        <f t="shared" si="8"/>
        <v>0</v>
      </c>
      <c r="I81" s="15">
        <f t="shared" si="9"/>
        <v>0</v>
      </c>
    </row>
    <row r="82" spans="2:16" ht="13.5" customHeight="1" x14ac:dyDescent="0.3">
      <c r="B82" s="127"/>
      <c r="C82" s="36"/>
      <c r="D82" s="7"/>
      <c r="E82" s="7"/>
      <c r="F82" s="10"/>
      <c r="H82" s="15">
        <f t="shared" si="8"/>
        <v>0</v>
      </c>
      <c r="I82" s="15">
        <f t="shared" si="9"/>
        <v>0</v>
      </c>
    </row>
    <row r="83" spans="2:16" ht="13.5" customHeight="1" x14ac:dyDescent="0.3">
      <c r="B83" s="127"/>
      <c r="C83" s="36"/>
      <c r="D83" s="7"/>
      <c r="E83" s="7"/>
      <c r="F83" s="10"/>
      <c r="H83" s="15">
        <f t="shared" si="8"/>
        <v>0</v>
      </c>
      <c r="I83" s="15">
        <f t="shared" si="9"/>
        <v>0</v>
      </c>
    </row>
    <row r="84" spans="2:16" ht="13.5" customHeight="1" x14ac:dyDescent="0.3">
      <c r="B84" s="127"/>
      <c r="C84" s="36"/>
      <c r="D84" s="7"/>
      <c r="E84" s="7"/>
      <c r="F84" s="10"/>
      <c r="H84" s="15">
        <f t="shared" si="8"/>
        <v>0</v>
      </c>
      <c r="I84" s="15">
        <f t="shared" si="9"/>
        <v>0</v>
      </c>
    </row>
    <row r="85" spans="2:16" ht="13.5" customHeight="1" x14ac:dyDescent="0.3">
      <c r="B85" s="127"/>
      <c r="C85" s="36"/>
      <c r="D85" s="7"/>
      <c r="E85" s="7"/>
      <c r="F85" s="10"/>
      <c r="H85" s="15">
        <f t="shared" si="8"/>
        <v>0</v>
      </c>
      <c r="I85" s="15">
        <f t="shared" si="9"/>
        <v>0</v>
      </c>
    </row>
    <row r="86" spans="2:16" ht="13.5" customHeight="1" x14ac:dyDescent="0.3"/>
    <row r="87" spans="2:16" ht="13.5" customHeight="1" x14ac:dyDescent="0.3">
      <c r="B87" s="26" t="s">
        <v>25</v>
      </c>
      <c r="C87" s="12"/>
      <c r="D87" s="12"/>
      <c r="E87" s="16"/>
      <c r="F87" s="6"/>
      <c r="G87" s="16"/>
      <c r="H87" s="16"/>
      <c r="I87" s="6"/>
      <c r="P87" s="8"/>
    </row>
    <row r="88" spans="2:16" ht="13.5" customHeight="1" x14ac:dyDescent="0.3">
      <c r="B88" s="6"/>
      <c r="C88" s="12"/>
      <c r="D88" s="12"/>
      <c r="E88" s="16"/>
      <c r="F88" s="6"/>
      <c r="G88" s="6"/>
      <c r="H88" s="59" t="s">
        <v>12</v>
      </c>
      <c r="I88" s="59" t="s">
        <v>5</v>
      </c>
      <c r="P88" s="8"/>
    </row>
    <row r="89" spans="2:16" ht="13.5" customHeight="1" x14ac:dyDescent="0.3">
      <c r="B89" s="83" t="s">
        <v>26</v>
      </c>
      <c r="C89" s="63"/>
      <c r="D89" s="63"/>
      <c r="E89" s="64"/>
      <c r="F89" s="29"/>
      <c r="G89" s="30"/>
      <c r="H89" s="61">
        <v>3.73</v>
      </c>
      <c r="I89" s="17">
        <f>H89*F$9</f>
        <v>9712.92</v>
      </c>
      <c r="P89" s="8"/>
    </row>
    <row r="90" spans="2:16" ht="13.5" customHeight="1" x14ac:dyDescent="0.3">
      <c r="B90" s="83" t="s">
        <v>27</v>
      </c>
      <c r="C90" s="63"/>
      <c r="D90" s="63"/>
      <c r="E90" s="64"/>
      <c r="F90" s="29"/>
      <c r="G90" s="30"/>
      <c r="H90" s="61">
        <v>0.2</v>
      </c>
      <c r="I90" s="17">
        <f>H90*F$9</f>
        <v>520.80000000000007</v>
      </c>
      <c r="P90" s="8"/>
    </row>
    <row r="91" spans="2:16" ht="13.5" customHeight="1" x14ac:dyDescent="0.3">
      <c r="B91" s="83" t="s">
        <v>28</v>
      </c>
      <c r="C91" s="63"/>
      <c r="D91" s="63"/>
      <c r="E91" s="65"/>
      <c r="F91" s="65"/>
      <c r="G91" s="36"/>
      <c r="H91" s="61">
        <v>5.91</v>
      </c>
      <c r="I91" s="17">
        <f>H91*F$9</f>
        <v>15389.640000000001</v>
      </c>
      <c r="P91" s="8"/>
    </row>
    <row r="92" spans="2:16" ht="13.5" customHeight="1" x14ac:dyDescent="0.3">
      <c r="B92" s="83" t="s">
        <v>29</v>
      </c>
      <c r="C92" s="65"/>
      <c r="D92" s="65"/>
      <c r="E92" s="65"/>
      <c r="F92" s="65"/>
      <c r="G92" s="36"/>
      <c r="H92" s="62">
        <v>4.72</v>
      </c>
      <c r="I92" s="17">
        <f>H92*F$9</f>
        <v>12290.88</v>
      </c>
    </row>
    <row r="93" spans="2:16" ht="13.5" customHeight="1" x14ac:dyDescent="0.3">
      <c r="B93" s="83" t="s">
        <v>30</v>
      </c>
      <c r="C93" s="63"/>
      <c r="D93" s="63"/>
      <c r="E93" s="65"/>
      <c r="F93" s="65"/>
      <c r="G93" s="36"/>
      <c r="H93" s="61">
        <v>0.11</v>
      </c>
      <c r="I93" s="17">
        <f>H93*F$9</f>
        <v>286.44</v>
      </c>
    </row>
    <row r="94" spans="2:16" ht="13.5" customHeight="1" x14ac:dyDescent="0.3">
      <c r="B94" s="83" t="s">
        <v>34</v>
      </c>
      <c r="C94" s="65"/>
      <c r="D94" s="65"/>
      <c r="E94" s="64"/>
      <c r="F94" s="29"/>
      <c r="G94" s="73" t="s">
        <v>9</v>
      </c>
      <c r="H94" s="10">
        <v>3.5999999999999997E-2</v>
      </c>
      <c r="I94" s="17">
        <v>107.14285714285714</v>
      </c>
    </row>
    <row r="95" spans="2:16" ht="13.5" customHeight="1" x14ac:dyDescent="0.3">
      <c r="B95" s="31"/>
      <c r="C95" s="66"/>
      <c r="D95" s="66"/>
      <c r="E95" s="46"/>
      <c r="F95" s="46"/>
      <c r="G95" s="46"/>
      <c r="H95" s="49"/>
      <c r="I95" s="67"/>
    </row>
    <row r="96" spans="2:16" ht="13.5" customHeight="1" x14ac:dyDescent="0.3">
      <c r="B96" s="72" t="s">
        <v>31</v>
      </c>
      <c r="C96" s="82"/>
      <c r="D96" s="60" t="s">
        <v>98</v>
      </c>
      <c r="E96" s="70" t="s">
        <v>99</v>
      </c>
      <c r="H96" s="59" t="s">
        <v>12</v>
      </c>
      <c r="I96" s="59" t="s">
        <v>5</v>
      </c>
    </row>
    <row r="97" spans="2:10" ht="13.5" customHeight="1" x14ac:dyDescent="0.3">
      <c r="B97" s="51" t="s">
        <v>32</v>
      </c>
      <c r="C97" s="36"/>
      <c r="D97" s="18">
        <v>0.8</v>
      </c>
      <c r="E97" s="19">
        <v>0.08</v>
      </c>
      <c r="F97" s="5"/>
      <c r="G97" s="16"/>
      <c r="H97" s="17">
        <f>I97/(D97*F9)</f>
        <v>2.5183392000000002</v>
      </c>
      <c r="I97" s="17">
        <f>F9*E10*D97*E97</f>
        <v>5246.2042214400008</v>
      </c>
    </row>
    <row r="98" spans="2:10" ht="13.5" customHeight="1" x14ac:dyDescent="0.3">
      <c r="B98" s="71" t="s">
        <v>33</v>
      </c>
      <c r="C98" s="36"/>
      <c r="D98" s="18">
        <v>0.19999999999999996</v>
      </c>
      <c r="E98" s="19">
        <v>0.15</v>
      </c>
      <c r="F98" s="5"/>
      <c r="H98" s="17">
        <f>I98/(D98*F9)</f>
        <v>4.7218860000000005</v>
      </c>
      <c r="I98" s="17">
        <f>F9*E10*E98*D98</f>
        <v>2459.1582287999995</v>
      </c>
    </row>
    <row r="99" spans="2:10" ht="13.5" customHeight="1" x14ac:dyDescent="0.3"/>
    <row r="100" spans="2:10" ht="13.5" customHeight="1" x14ac:dyDescent="0.3">
      <c r="G100" s="20" t="s">
        <v>17</v>
      </c>
      <c r="H100" s="20" t="s">
        <v>12</v>
      </c>
      <c r="I100" s="20" t="s">
        <v>5</v>
      </c>
    </row>
    <row r="101" spans="2:10" ht="13.5" customHeight="1" x14ac:dyDescent="0.3">
      <c r="B101" s="74" t="s">
        <v>35</v>
      </c>
      <c r="C101" s="75"/>
      <c r="D101" s="76"/>
      <c r="E101" s="77"/>
      <c r="F101" s="75"/>
      <c r="G101" s="21">
        <f>I101/E3</f>
        <v>134.59633199376867</v>
      </c>
      <c r="H101" s="21">
        <f>I101/F9</f>
        <v>21.709085805446559</v>
      </c>
      <c r="I101" s="21">
        <f>SUM(I97:I98,I89:I94,I64:I85,I38:I60,I34,I25:I30,I16:I21)</f>
        <v>56530.459437382844</v>
      </c>
    </row>
    <row r="102" spans="2:10" ht="13.5" customHeight="1" x14ac:dyDescent="0.3">
      <c r="B102" s="74" t="s">
        <v>36</v>
      </c>
      <c r="C102" s="76"/>
      <c r="D102" s="76"/>
      <c r="E102" s="77"/>
      <c r="F102" s="75"/>
      <c r="G102" s="21">
        <f>I102/E3</f>
        <v>60.574956006231339</v>
      </c>
      <c r="H102" s="21">
        <f>E10-H101</f>
        <v>9.7701541945534416</v>
      </c>
      <c r="I102" s="22">
        <f>I9-I101</f>
        <v>25441.481522617163</v>
      </c>
    </row>
    <row r="103" spans="2:10" ht="13.5" customHeight="1" x14ac:dyDescent="0.3"/>
    <row r="104" spans="2:10" ht="13.5" customHeight="1" x14ac:dyDescent="0.3">
      <c r="G104" s="20" t="s">
        <v>38</v>
      </c>
      <c r="H104" s="20" t="s">
        <v>37</v>
      </c>
    </row>
    <row r="105" spans="2:10" x14ac:dyDescent="0.3">
      <c r="B105" s="74" t="s">
        <v>39</v>
      </c>
      <c r="C105" s="78"/>
      <c r="D105" s="78"/>
      <c r="E105" s="78"/>
      <c r="F105" s="78"/>
      <c r="G105" s="24">
        <f>H105/E3</f>
        <v>4.2757173296994679</v>
      </c>
      <c r="H105" s="23">
        <f>I101/E10</f>
        <v>1795.8012784737764</v>
      </c>
    </row>
    <row r="106" spans="2:10" x14ac:dyDescent="0.3">
      <c r="B106" s="79"/>
      <c r="C106" s="46"/>
      <c r="D106" s="46"/>
      <c r="E106" s="46"/>
      <c r="F106" s="46"/>
      <c r="G106" s="46"/>
      <c r="H106" s="46"/>
      <c r="I106" s="80"/>
      <c r="J106" s="81"/>
    </row>
  </sheetData>
  <sheetProtection password="E60D" sheet="1" objects="1" scenarios="1"/>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showRowColHeaders="0" workbookViewId="0">
      <selection activeCell="B16" sqref="B16:B17"/>
    </sheetView>
  </sheetViews>
  <sheetFormatPr defaultColWidth="9.109375" defaultRowHeight="13.8" x14ac:dyDescent="0.3"/>
  <cols>
    <col min="1" max="4" width="9.109375" style="3"/>
    <col min="5" max="10" width="16.33203125" style="3" customWidth="1"/>
    <col min="11" max="11" width="2.44140625" style="3" customWidth="1"/>
    <col min="12" max="12" width="16.33203125" style="3" customWidth="1"/>
    <col min="13" max="16384" width="9.109375" style="3"/>
  </cols>
  <sheetData>
    <row r="1" spans="1:12" ht="26.25" x14ac:dyDescent="0.4">
      <c r="A1" s="114" t="s">
        <v>102</v>
      </c>
    </row>
    <row r="2" spans="1:12" ht="12.75" x14ac:dyDescent="0.2">
      <c r="A2" s="5"/>
    </row>
    <row r="3" spans="1:12" ht="18.75" x14ac:dyDescent="0.3">
      <c r="A3" s="86" t="s">
        <v>86</v>
      </c>
    </row>
    <row r="4" spans="1:12" ht="12.75" x14ac:dyDescent="0.2">
      <c r="F4" s="115" t="s">
        <v>61</v>
      </c>
    </row>
    <row r="5" spans="1:12" ht="12.75" x14ac:dyDescent="0.2">
      <c r="B5" s="83" t="s">
        <v>78</v>
      </c>
      <c r="C5" s="65"/>
      <c r="D5" s="65"/>
      <c r="E5" s="36"/>
      <c r="F5" s="121">
        <v>1.1000000000000001</v>
      </c>
    </row>
    <row r="6" spans="1:12" ht="12.75" x14ac:dyDescent="0.2">
      <c r="B6" s="5"/>
      <c r="E6" s="46"/>
      <c r="F6" s="113"/>
      <c r="G6" s="46"/>
    </row>
    <row r="7" spans="1:12" ht="12.75" x14ac:dyDescent="0.2">
      <c r="F7" s="69" t="s">
        <v>80</v>
      </c>
    </row>
    <row r="8" spans="1:12" ht="12.75" x14ac:dyDescent="0.2">
      <c r="B8" s="83" t="s">
        <v>79</v>
      </c>
      <c r="C8" s="65"/>
      <c r="D8" s="65"/>
      <c r="E8" s="36"/>
      <c r="F8" s="122">
        <v>22</v>
      </c>
    </row>
    <row r="10" spans="1:12" x14ac:dyDescent="0.3">
      <c r="E10" s="129" t="s">
        <v>104</v>
      </c>
      <c r="F10" s="129" t="s">
        <v>105</v>
      </c>
      <c r="G10" s="129" t="s">
        <v>106</v>
      </c>
      <c r="H10" s="129" t="s">
        <v>107</v>
      </c>
      <c r="I10" s="129" t="s">
        <v>108</v>
      </c>
      <c r="J10" s="129" t="s">
        <v>103</v>
      </c>
      <c r="K10" s="118"/>
      <c r="L10" s="129" t="s">
        <v>109</v>
      </c>
    </row>
    <row r="11" spans="1:12" x14ac:dyDescent="0.3">
      <c r="E11" s="130"/>
      <c r="F11" s="130"/>
      <c r="G11" s="130"/>
      <c r="H11" s="130"/>
      <c r="I11" s="130"/>
      <c r="J11" s="130"/>
      <c r="K11" s="118"/>
      <c r="L11" s="130"/>
    </row>
    <row r="12" spans="1:12" ht="12.75" x14ac:dyDescent="0.2">
      <c r="B12" s="83" t="s">
        <v>13</v>
      </c>
      <c r="C12" s="65"/>
      <c r="D12" s="36"/>
      <c r="E12" s="120">
        <v>30</v>
      </c>
      <c r="F12" s="116">
        <f>2.94/60*E12</f>
        <v>1.47</v>
      </c>
      <c r="G12" s="117">
        <f t="shared" ref="G12:G17" si="0">F12*$F$5</f>
        <v>1.617</v>
      </c>
      <c r="H12" s="117">
        <f>G12*0.15</f>
        <v>0.24254999999999999</v>
      </c>
      <c r="I12" s="117">
        <f t="shared" ref="I12:I17" si="1">$F$8/60*E12</f>
        <v>11</v>
      </c>
      <c r="J12" s="121">
        <v>2.65</v>
      </c>
      <c r="K12" s="68"/>
      <c r="L12" s="119">
        <f>SUM(J12,I12,H12,G12)</f>
        <v>15.509550000000001</v>
      </c>
    </row>
    <row r="13" spans="1:12" ht="12.75" x14ac:dyDescent="0.2">
      <c r="B13" s="83" t="s">
        <v>14</v>
      </c>
      <c r="C13" s="65"/>
      <c r="D13" s="36"/>
      <c r="E13" s="120">
        <v>50</v>
      </c>
      <c r="F13" s="116">
        <f t="shared" ref="F13:F15" si="2">2.94/60*E13</f>
        <v>2.4500000000000002</v>
      </c>
      <c r="G13" s="117">
        <f t="shared" si="0"/>
        <v>2.6950000000000003</v>
      </c>
      <c r="H13" s="117">
        <f t="shared" ref="H13:H15" si="3">G13*0.15</f>
        <v>0.40425000000000005</v>
      </c>
      <c r="I13" s="117">
        <f t="shared" si="1"/>
        <v>18.333333333333332</v>
      </c>
      <c r="J13" s="121">
        <v>4.41</v>
      </c>
      <c r="K13" s="68"/>
      <c r="L13" s="119">
        <f t="shared" ref="L13:L14" si="4">SUM(J13,I13,H13,G13)</f>
        <v>25.842583333333334</v>
      </c>
    </row>
    <row r="14" spans="1:12" ht="12.75" x14ac:dyDescent="0.2">
      <c r="B14" s="83" t="s">
        <v>15</v>
      </c>
      <c r="C14" s="65"/>
      <c r="D14" s="36"/>
      <c r="E14" s="120">
        <v>95</v>
      </c>
      <c r="F14" s="116">
        <f t="shared" si="2"/>
        <v>4.6550000000000002</v>
      </c>
      <c r="G14" s="117">
        <f t="shared" si="0"/>
        <v>5.1205000000000007</v>
      </c>
      <c r="H14" s="117">
        <f t="shared" si="3"/>
        <v>0.76807500000000006</v>
      </c>
      <c r="I14" s="117">
        <f t="shared" si="1"/>
        <v>34.833333333333329</v>
      </c>
      <c r="J14" s="121">
        <v>8.3699999999999992</v>
      </c>
      <c r="K14" s="68"/>
      <c r="L14" s="119">
        <f t="shared" si="4"/>
        <v>49.091908333333329</v>
      </c>
    </row>
    <row r="15" spans="1:12" ht="12.75" x14ac:dyDescent="0.2">
      <c r="B15" s="83" t="s">
        <v>87</v>
      </c>
      <c r="C15" s="65"/>
      <c r="D15" s="36"/>
      <c r="E15" s="120">
        <v>78</v>
      </c>
      <c r="F15" s="116">
        <f t="shared" si="2"/>
        <v>3.8220000000000001</v>
      </c>
      <c r="G15" s="117">
        <f t="shared" si="0"/>
        <v>4.2042000000000002</v>
      </c>
      <c r="H15" s="117">
        <f t="shared" si="3"/>
        <v>0.63063000000000002</v>
      </c>
      <c r="I15" s="117">
        <f t="shared" si="1"/>
        <v>28.599999999999998</v>
      </c>
      <c r="J15" s="121">
        <v>6.89</v>
      </c>
      <c r="K15" s="68"/>
      <c r="L15" s="119">
        <f t="shared" ref="L15" si="5">SUM(J15,I15,H15,G15)</f>
        <v>40.324829999999992</v>
      </c>
    </row>
    <row r="16" spans="1:12" ht="12.75" x14ac:dyDescent="0.2">
      <c r="B16" s="128"/>
      <c r="C16" s="65"/>
      <c r="D16" s="36"/>
      <c r="E16" s="120"/>
      <c r="F16" s="116">
        <f t="shared" ref="F16:F17" si="6">2.94/60*E16</f>
        <v>0</v>
      </c>
      <c r="G16" s="117">
        <f t="shared" si="0"/>
        <v>0</v>
      </c>
      <c r="H16" s="117">
        <f t="shared" ref="H16:H17" si="7">G16*0.15</f>
        <v>0</v>
      </c>
      <c r="I16" s="117">
        <f t="shared" si="1"/>
        <v>0</v>
      </c>
      <c r="J16" s="121"/>
      <c r="K16" s="68"/>
      <c r="L16" s="119">
        <f t="shared" ref="L16:L17" si="8">SUM(J16,I16,H16,G16)</f>
        <v>0</v>
      </c>
    </row>
    <row r="17" spans="1:12" ht="12.75" x14ac:dyDescent="0.2">
      <c r="B17" s="128"/>
      <c r="C17" s="65"/>
      <c r="D17" s="36"/>
      <c r="E17" s="120"/>
      <c r="F17" s="116">
        <f t="shared" si="6"/>
        <v>0</v>
      </c>
      <c r="G17" s="117">
        <f t="shared" si="0"/>
        <v>0</v>
      </c>
      <c r="H17" s="117">
        <f t="shared" si="7"/>
        <v>0</v>
      </c>
      <c r="I17" s="117">
        <f t="shared" si="1"/>
        <v>0</v>
      </c>
      <c r="J17" s="121"/>
      <c r="K17" s="68"/>
      <c r="L17" s="119">
        <f t="shared" si="8"/>
        <v>0</v>
      </c>
    </row>
    <row r="18" spans="1:12" ht="22.5" x14ac:dyDescent="0.2">
      <c r="J18" s="123" t="s">
        <v>110</v>
      </c>
    </row>
    <row r="19" spans="1:12" ht="18.75" x14ac:dyDescent="0.3">
      <c r="A19" s="86" t="s">
        <v>81</v>
      </c>
      <c r="B19" s="5"/>
    </row>
    <row r="20" spans="1:12" ht="12.75" x14ac:dyDescent="0.2">
      <c r="F20" s="69" t="s">
        <v>21</v>
      </c>
    </row>
    <row r="21" spans="1:12" ht="12.75" x14ac:dyDescent="0.2">
      <c r="B21" s="83" t="s">
        <v>85</v>
      </c>
      <c r="C21" s="65"/>
      <c r="D21" s="65"/>
      <c r="E21" s="36"/>
      <c r="F21" s="121">
        <v>1.56</v>
      </c>
    </row>
    <row r="22" spans="1:12" ht="12.75" x14ac:dyDescent="0.2">
      <c r="B22" s="83" t="s">
        <v>82</v>
      </c>
      <c r="C22" s="65"/>
      <c r="D22" s="65"/>
      <c r="E22" s="36"/>
      <c r="F22" s="121">
        <v>90.72</v>
      </c>
    </row>
    <row r="23" spans="1:12" ht="12.75" x14ac:dyDescent="0.2">
      <c r="B23" s="83" t="s">
        <v>83</v>
      </c>
      <c r="C23" s="65"/>
      <c r="D23" s="65"/>
      <c r="E23" s="36"/>
      <c r="F23" s="121">
        <v>10</v>
      </c>
    </row>
    <row r="24" spans="1:12" ht="6" customHeight="1" x14ac:dyDescent="0.2">
      <c r="F24" s="126"/>
    </row>
    <row r="25" spans="1:12" ht="12.75" x14ac:dyDescent="0.2">
      <c r="B25" s="57" t="s">
        <v>84</v>
      </c>
      <c r="C25" s="124"/>
      <c r="D25" s="124"/>
      <c r="E25" s="125"/>
      <c r="F25" s="119">
        <f>SUM(F21:F23)</f>
        <v>102.28</v>
      </c>
    </row>
  </sheetData>
  <sheetProtection password="E60D" sheet="1" objects="1" scenarios="1"/>
  <mergeCells count="7">
    <mergeCell ref="L10:L11"/>
    <mergeCell ref="J10:J11"/>
    <mergeCell ref="E10:E11"/>
    <mergeCell ref="F10:F11"/>
    <mergeCell ref="G10:G11"/>
    <mergeCell ref="H10:H11"/>
    <mergeCell ref="I10:I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election activeCell="X16" sqref="X16"/>
    </sheetView>
  </sheetViews>
  <sheetFormatPr defaultRowHeight="14.4" x14ac:dyDescent="0.3"/>
  <sheetData>
    <row r="1" spans="1:18" ht="15" x14ac:dyDescent="0.25">
      <c r="A1" s="1"/>
      <c r="B1" s="1"/>
      <c r="C1" s="1"/>
      <c r="D1" s="1"/>
      <c r="E1" s="1"/>
      <c r="F1" s="1"/>
      <c r="G1" s="1"/>
      <c r="H1" s="1"/>
      <c r="I1" s="1"/>
      <c r="J1" s="1"/>
      <c r="K1" s="1"/>
      <c r="L1" s="1"/>
      <c r="M1" s="1"/>
      <c r="N1" s="1"/>
      <c r="O1" s="1"/>
      <c r="P1" s="1"/>
      <c r="Q1" s="1"/>
      <c r="R1" s="1"/>
    </row>
    <row r="2" spans="1:18" ht="15" x14ac:dyDescent="0.25">
      <c r="A2" s="1"/>
      <c r="B2" s="1"/>
      <c r="C2" s="1"/>
      <c r="D2" s="1"/>
      <c r="E2" s="1"/>
      <c r="F2" s="1"/>
      <c r="G2" s="1"/>
      <c r="H2" s="1"/>
      <c r="I2" s="1"/>
      <c r="J2" s="1"/>
      <c r="K2" s="1"/>
      <c r="L2" s="1"/>
      <c r="M2" s="1"/>
      <c r="N2" s="1"/>
      <c r="O2" s="1"/>
      <c r="P2" s="1"/>
      <c r="Q2" s="1"/>
      <c r="R2" s="1"/>
    </row>
    <row r="3" spans="1:18" ht="15" x14ac:dyDescent="0.25">
      <c r="A3" s="1"/>
      <c r="B3" s="1"/>
      <c r="C3" s="1"/>
      <c r="D3" s="1"/>
      <c r="E3" s="1"/>
      <c r="F3" s="1"/>
      <c r="G3" s="1"/>
      <c r="H3" s="1"/>
      <c r="I3" s="1"/>
      <c r="J3" s="1"/>
      <c r="K3" s="1"/>
      <c r="L3" s="1"/>
      <c r="M3" s="1"/>
      <c r="N3" s="1"/>
      <c r="O3" s="1"/>
      <c r="P3" s="1"/>
      <c r="Q3" s="1"/>
      <c r="R3" s="1"/>
    </row>
    <row r="4" spans="1:18" ht="15" x14ac:dyDescent="0.25">
      <c r="A4" s="1"/>
      <c r="B4" s="1"/>
      <c r="C4" s="1"/>
      <c r="D4" s="1"/>
      <c r="E4" s="1"/>
      <c r="F4" s="1"/>
      <c r="G4" s="1"/>
      <c r="H4" s="1"/>
      <c r="I4" s="1"/>
      <c r="J4" s="1"/>
      <c r="K4" s="1"/>
      <c r="L4" s="1"/>
      <c r="M4" s="1"/>
      <c r="N4" s="1"/>
      <c r="O4" s="1"/>
      <c r="P4" s="1"/>
      <c r="Q4" s="1"/>
      <c r="R4" s="1"/>
    </row>
    <row r="5" spans="1:18" ht="15" x14ac:dyDescent="0.25">
      <c r="A5" s="1"/>
      <c r="B5" s="1"/>
      <c r="C5" s="1"/>
      <c r="D5" s="1"/>
      <c r="E5" s="1"/>
      <c r="F5" s="1"/>
      <c r="G5" s="1"/>
      <c r="H5" s="1"/>
      <c r="I5" s="1"/>
      <c r="J5" s="1"/>
      <c r="K5" s="1"/>
      <c r="L5" s="1"/>
      <c r="M5" s="1"/>
      <c r="N5" s="1"/>
      <c r="O5" s="1"/>
      <c r="P5" s="1"/>
      <c r="Q5" s="1"/>
      <c r="R5" s="1"/>
    </row>
    <row r="6" spans="1:18" ht="15" x14ac:dyDescent="0.25">
      <c r="A6" s="1"/>
      <c r="B6" s="1"/>
      <c r="C6" s="1"/>
      <c r="D6" s="1"/>
      <c r="E6" s="1"/>
      <c r="F6" s="1"/>
      <c r="G6" s="1"/>
      <c r="H6" s="1"/>
      <c r="I6" s="1"/>
      <c r="J6" s="1"/>
      <c r="K6" s="1"/>
      <c r="L6" s="1"/>
      <c r="M6" s="1"/>
      <c r="N6" s="1"/>
      <c r="O6" s="1"/>
      <c r="P6" s="1"/>
      <c r="Q6" s="1"/>
      <c r="R6" s="1"/>
    </row>
    <row r="7" spans="1:18" ht="15" x14ac:dyDescent="0.25">
      <c r="A7" s="1"/>
      <c r="B7" s="1"/>
      <c r="C7" s="1"/>
      <c r="D7" s="1"/>
      <c r="E7" s="1"/>
      <c r="F7" s="1"/>
      <c r="G7" s="1"/>
      <c r="H7" s="1"/>
      <c r="I7" s="1"/>
      <c r="J7" s="1"/>
      <c r="K7" s="1"/>
      <c r="L7" s="1"/>
      <c r="M7" s="1"/>
      <c r="N7" s="1"/>
      <c r="O7" s="1"/>
      <c r="P7" s="1"/>
      <c r="Q7" s="1"/>
      <c r="R7" s="1"/>
    </row>
    <row r="8" spans="1:18" ht="15" x14ac:dyDescent="0.25">
      <c r="A8" s="1"/>
      <c r="B8" s="1"/>
      <c r="C8" s="1"/>
      <c r="D8" s="1"/>
      <c r="E8" s="1"/>
      <c r="F8" s="1"/>
      <c r="G8" s="1"/>
      <c r="H8" s="1"/>
      <c r="I8" s="1"/>
      <c r="J8" s="1"/>
      <c r="K8" s="1"/>
      <c r="L8" s="1"/>
      <c r="M8" s="1"/>
      <c r="N8" s="1"/>
      <c r="O8" s="1"/>
      <c r="P8" s="1"/>
      <c r="Q8" s="1"/>
      <c r="R8" s="1"/>
    </row>
    <row r="9" spans="1:18" ht="15" x14ac:dyDescent="0.25">
      <c r="A9" s="1"/>
      <c r="B9" s="1"/>
      <c r="C9" s="1"/>
      <c r="D9" s="1"/>
      <c r="E9" s="1"/>
      <c r="F9" s="1"/>
      <c r="G9" s="1"/>
      <c r="H9" s="1"/>
      <c r="I9" s="1"/>
      <c r="J9" s="1"/>
      <c r="K9" s="1"/>
      <c r="L9" s="1"/>
      <c r="M9" s="1"/>
      <c r="N9" s="1"/>
      <c r="O9" s="1"/>
      <c r="P9" s="1"/>
      <c r="Q9" s="1"/>
      <c r="R9" s="1"/>
    </row>
    <row r="10" spans="1:18" ht="15" x14ac:dyDescent="0.25">
      <c r="A10" s="1"/>
      <c r="B10" s="1"/>
      <c r="C10" s="1"/>
      <c r="D10" s="1"/>
      <c r="E10" s="1"/>
      <c r="F10" s="1"/>
      <c r="G10" s="1"/>
      <c r="H10" s="1"/>
      <c r="I10" s="1"/>
      <c r="J10" s="1"/>
      <c r="K10" s="1"/>
      <c r="L10" s="1"/>
      <c r="M10" s="1"/>
      <c r="N10" s="1"/>
      <c r="O10" s="1"/>
      <c r="P10" s="1"/>
      <c r="Q10" s="1"/>
      <c r="R10" s="1"/>
    </row>
    <row r="11" spans="1:18" ht="15" x14ac:dyDescent="0.25">
      <c r="A11" s="1"/>
      <c r="B11" s="1"/>
      <c r="C11" s="1"/>
      <c r="D11" s="1"/>
      <c r="E11" s="1"/>
      <c r="F11" s="1"/>
      <c r="G11" s="1"/>
      <c r="H11" s="1"/>
      <c r="I11" s="1"/>
      <c r="J11" s="1"/>
      <c r="K11" s="1"/>
      <c r="L11" s="1"/>
      <c r="M11" s="1"/>
      <c r="N11" s="1"/>
      <c r="O11" s="1"/>
      <c r="P11" s="1"/>
      <c r="Q11" s="1"/>
      <c r="R11" s="1"/>
    </row>
    <row r="12" spans="1:18" ht="15" x14ac:dyDescent="0.25">
      <c r="A12" s="1"/>
      <c r="B12" s="1"/>
      <c r="C12" s="1"/>
      <c r="D12" s="1"/>
      <c r="E12" s="1"/>
      <c r="F12" s="1"/>
      <c r="G12" s="1"/>
      <c r="H12" s="1"/>
      <c r="I12" s="1"/>
      <c r="J12" s="1"/>
      <c r="K12" s="1"/>
      <c r="L12" s="1"/>
      <c r="M12" s="1"/>
      <c r="N12" s="1"/>
      <c r="O12" s="1"/>
      <c r="P12" s="1"/>
      <c r="Q12" s="1"/>
      <c r="R12" s="1"/>
    </row>
    <row r="13" spans="1:18" ht="15" x14ac:dyDescent="0.25">
      <c r="A13" s="1"/>
      <c r="B13" s="1"/>
      <c r="C13" s="1"/>
      <c r="D13" s="1"/>
      <c r="E13" s="1"/>
      <c r="F13" s="1"/>
      <c r="G13" s="1"/>
      <c r="H13" s="1"/>
      <c r="I13" s="1"/>
      <c r="J13" s="1"/>
      <c r="K13" s="1"/>
      <c r="L13" s="1"/>
      <c r="M13" s="1"/>
      <c r="N13" s="1"/>
      <c r="O13" s="1"/>
      <c r="P13" s="1"/>
      <c r="Q13" s="1"/>
      <c r="R13" s="1"/>
    </row>
    <row r="14" spans="1:18" ht="15" x14ac:dyDescent="0.25">
      <c r="A14" s="1"/>
      <c r="B14" s="1"/>
      <c r="C14" s="1"/>
      <c r="D14" s="1"/>
      <c r="E14" s="1"/>
      <c r="F14" s="1"/>
      <c r="G14" s="1"/>
      <c r="H14" s="1"/>
      <c r="I14" s="1"/>
      <c r="J14" s="1"/>
      <c r="K14" s="1"/>
      <c r="L14" s="1"/>
      <c r="M14" s="1"/>
      <c r="N14" s="1"/>
      <c r="O14" s="1"/>
      <c r="P14" s="1"/>
      <c r="Q14" s="1"/>
      <c r="R14" s="1"/>
    </row>
    <row r="15" spans="1:18" ht="15" x14ac:dyDescent="0.25">
      <c r="A15" s="1"/>
      <c r="B15" s="1"/>
      <c r="C15" s="1"/>
      <c r="D15" s="1"/>
      <c r="E15" s="1"/>
      <c r="F15" s="1"/>
      <c r="G15" s="1"/>
      <c r="H15" s="1"/>
      <c r="I15" s="1"/>
      <c r="J15" s="1"/>
      <c r="K15" s="1"/>
      <c r="L15" s="1"/>
      <c r="M15" s="1"/>
      <c r="N15" s="1"/>
      <c r="O15" s="1"/>
      <c r="P15" s="1"/>
      <c r="Q15" s="1"/>
      <c r="R15" s="1"/>
    </row>
    <row r="16" spans="1:18" ht="15" x14ac:dyDescent="0.25">
      <c r="A16" s="1"/>
      <c r="B16" s="1"/>
      <c r="C16" s="1"/>
      <c r="D16" s="1"/>
      <c r="E16" s="1"/>
      <c r="F16" s="1"/>
      <c r="G16" s="1"/>
      <c r="H16" s="1"/>
      <c r="I16" s="1"/>
      <c r="J16" s="1"/>
      <c r="K16" s="1"/>
      <c r="L16" s="1"/>
      <c r="M16" s="1"/>
      <c r="N16" s="1"/>
      <c r="O16" s="1"/>
      <c r="P16" s="1"/>
      <c r="Q16" s="1"/>
      <c r="R16" s="1"/>
    </row>
    <row r="17" spans="1:18" ht="15" x14ac:dyDescent="0.25">
      <c r="A17" s="1"/>
      <c r="B17" s="1"/>
      <c r="C17" s="1"/>
      <c r="D17" s="1"/>
      <c r="E17" s="1"/>
      <c r="F17" s="1"/>
      <c r="G17" s="1"/>
      <c r="H17" s="1"/>
      <c r="I17" s="1"/>
      <c r="J17" s="1"/>
      <c r="K17" s="1"/>
      <c r="L17" s="1"/>
      <c r="M17" s="1"/>
      <c r="N17" s="1"/>
      <c r="O17" s="1"/>
      <c r="P17" s="1"/>
      <c r="Q17" s="1"/>
      <c r="R17" s="1"/>
    </row>
    <row r="18" spans="1:18" ht="15" x14ac:dyDescent="0.25">
      <c r="A18" s="1"/>
      <c r="B18" s="1"/>
      <c r="C18" s="1"/>
      <c r="D18" s="1"/>
      <c r="E18" s="1"/>
      <c r="F18" s="1"/>
      <c r="G18" s="1"/>
      <c r="H18" s="1"/>
      <c r="I18" s="1"/>
      <c r="J18" s="1"/>
      <c r="K18" s="1"/>
      <c r="L18" s="1"/>
      <c r="M18" s="1"/>
      <c r="N18" s="1"/>
      <c r="O18" s="1"/>
      <c r="P18" s="1"/>
      <c r="Q18" s="1"/>
      <c r="R18" s="1"/>
    </row>
    <row r="19" spans="1:18" ht="15" x14ac:dyDescent="0.25">
      <c r="A19" s="1"/>
      <c r="B19" s="1"/>
      <c r="C19" s="1"/>
      <c r="D19" s="1"/>
      <c r="E19" s="1"/>
      <c r="F19" s="1"/>
      <c r="G19" s="1"/>
      <c r="H19" s="1"/>
      <c r="I19" s="1"/>
      <c r="J19" s="1"/>
      <c r="K19" s="1"/>
      <c r="L19" s="1"/>
      <c r="M19" s="1"/>
      <c r="N19" s="1"/>
      <c r="O19" s="1"/>
      <c r="P19" s="1"/>
      <c r="Q19" s="1"/>
      <c r="R19" s="1"/>
    </row>
    <row r="20" spans="1:18" ht="15" x14ac:dyDescent="0.25">
      <c r="A20" s="1"/>
      <c r="B20" s="1"/>
      <c r="C20" s="1"/>
      <c r="D20" s="1"/>
      <c r="E20" s="1"/>
      <c r="F20" s="1"/>
      <c r="G20" s="1"/>
      <c r="H20" s="1"/>
      <c r="I20" s="1"/>
      <c r="J20" s="1"/>
      <c r="K20" s="1"/>
      <c r="L20" s="1"/>
      <c r="M20" s="1"/>
      <c r="N20" s="1"/>
      <c r="O20" s="1"/>
      <c r="P20" s="1"/>
      <c r="Q20" s="1"/>
      <c r="R20" s="1"/>
    </row>
    <row r="21" spans="1:18" ht="15" x14ac:dyDescent="0.25">
      <c r="A21" s="1"/>
      <c r="B21" s="1"/>
      <c r="C21" s="1"/>
      <c r="D21" s="1"/>
      <c r="E21" s="1"/>
      <c r="F21" s="1"/>
      <c r="G21" s="1"/>
      <c r="H21" s="1"/>
      <c r="I21" s="1"/>
      <c r="J21" s="1"/>
      <c r="K21" s="1"/>
      <c r="L21" s="1"/>
      <c r="M21" s="1"/>
      <c r="N21" s="1"/>
      <c r="O21" s="1"/>
      <c r="P21" s="1"/>
      <c r="Q21" s="1"/>
      <c r="R21" s="1"/>
    </row>
    <row r="22" spans="1:18" ht="15" x14ac:dyDescent="0.25">
      <c r="A22" s="1"/>
      <c r="B22" s="1"/>
      <c r="C22" s="1"/>
      <c r="D22" s="1"/>
      <c r="E22" s="1"/>
      <c r="F22" s="1"/>
      <c r="G22" s="1"/>
      <c r="H22" s="1"/>
      <c r="I22" s="1"/>
      <c r="J22" s="1"/>
      <c r="K22" s="1"/>
      <c r="L22" s="1"/>
      <c r="M22" s="1"/>
      <c r="N22" s="1"/>
      <c r="O22" s="1"/>
      <c r="P22" s="1"/>
      <c r="Q22" s="1"/>
      <c r="R22" s="1"/>
    </row>
    <row r="23" spans="1:18" ht="15" x14ac:dyDescent="0.25">
      <c r="A23" s="1"/>
      <c r="B23" s="1"/>
      <c r="C23" s="1"/>
      <c r="D23" s="1"/>
      <c r="E23" s="1"/>
      <c r="F23" s="1"/>
      <c r="G23" s="1"/>
      <c r="H23" s="1"/>
      <c r="I23" s="1"/>
      <c r="J23" s="1"/>
      <c r="K23" s="1"/>
      <c r="L23" s="1"/>
      <c r="M23" s="1"/>
      <c r="N23" s="1"/>
      <c r="O23" s="1"/>
      <c r="P23" s="1"/>
      <c r="Q23" s="1"/>
      <c r="R23" s="1"/>
    </row>
    <row r="24" spans="1:18" ht="15" x14ac:dyDescent="0.25">
      <c r="A24" s="1"/>
      <c r="B24" s="1"/>
      <c r="C24" s="1"/>
      <c r="D24" s="1"/>
      <c r="E24" s="1"/>
      <c r="F24" s="1"/>
      <c r="G24" s="1"/>
      <c r="H24" s="1"/>
      <c r="I24" s="1"/>
      <c r="J24" s="1"/>
      <c r="K24" s="1"/>
      <c r="L24" s="1"/>
      <c r="M24" s="1"/>
      <c r="N24" s="1"/>
      <c r="O24" s="1"/>
      <c r="P24" s="1"/>
      <c r="Q24" s="1"/>
      <c r="R24" s="1"/>
    </row>
    <row r="25" spans="1:18" ht="15" x14ac:dyDescent="0.25">
      <c r="A25" s="1"/>
      <c r="B25" s="1"/>
      <c r="C25" s="1"/>
      <c r="D25" s="1"/>
      <c r="E25" s="1"/>
      <c r="F25" s="1"/>
      <c r="G25" s="1"/>
      <c r="H25" s="1"/>
      <c r="I25" s="1"/>
      <c r="J25" s="1"/>
      <c r="K25" s="1"/>
      <c r="L25" s="1"/>
      <c r="M25" s="1"/>
      <c r="N25" s="1"/>
      <c r="O25" s="1"/>
      <c r="P25" s="1"/>
      <c r="Q25" s="1"/>
      <c r="R25" s="1"/>
    </row>
    <row r="26" spans="1:18" ht="15" x14ac:dyDescent="0.25">
      <c r="A26" s="1"/>
      <c r="B26" s="1"/>
      <c r="C26" s="1"/>
      <c r="D26" s="1"/>
      <c r="E26" s="1"/>
      <c r="F26" s="1"/>
      <c r="G26" s="1"/>
      <c r="H26" s="1"/>
      <c r="I26" s="1"/>
      <c r="J26" s="1"/>
      <c r="K26" s="1"/>
      <c r="L26" s="1"/>
      <c r="M26" s="1"/>
      <c r="N26" s="1"/>
      <c r="O26" s="1"/>
      <c r="P26" s="1"/>
      <c r="Q26" s="1"/>
      <c r="R26" s="1"/>
    </row>
    <row r="27" spans="1:18" ht="15" x14ac:dyDescent="0.25">
      <c r="A27" s="1"/>
      <c r="B27" s="1"/>
      <c r="C27" s="1"/>
      <c r="D27" s="1"/>
      <c r="E27" s="1"/>
      <c r="F27" s="1"/>
      <c r="G27" s="1"/>
      <c r="H27" s="1"/>
      <c r="I27" s="1"/>
      <c r="J27" s="1"/>
      <c r="K27" s="1"/>
      <c r="L27" s="1"/>
      <c r="M27" s="1"/>
      <c r="N27" s="1"/>
      <c r="O27" s="1"/>
      <c r="P27" s="1"/>
      <c r="Q27" s="1"/>
      <c r="R27" s="1"/>
    </row>
    <row r="28" spans="1:18" ht="15" x14ac:dyDescent="0.25">
      <c r="A28" s="1"/>
      <c r="B28" s="1"/>
      <c r="C28" s="1"/>
      <c r="D28" s="1"/>
      <c r="E28" s="1"/>
      <c r="F28" s="1"/>
      <c r="G28" s="1"/>
      <c r="H28" s="1"/>
      <c r="I28" s="1"/>
      <c r="J28" s="1"/>
      <c r="K28" s="1"/>
      <c r="L28" s="1"/>
      <c r="M28" s="1"/>
      <c r="N28" s="1"/>
      <c r="O28" s="1"/>
      <c r="P28" s="1"/>
      <c r="Q28" s="1"/>
      <c r="R28" s="1"/>
    </row>
    <row r="29" spans="1:18" ht="15" x14ac:dyDescent="0.25">
      <c r="A29" s="1"/>
      <c r="B29" s="1"/>
      <c r="C29" s="1"/>
      <c r="D29" s="1"/>
      <c r="E29" s="1"/>
      <c r="F29" s="1"/>
      <c r="G29" s="1"/>
      <c r="H29" s="1"/>
      <c r="I29" s="1"/>
      <c r="J29" s="1"/>
      <c r="K29" s="1"/>
      <c r="L29" s="1"/>
      <c r="M29" s="1"/>
      <c r="N29" s="1"/>
      <c r="O29" s="1"/>
      <c r="P29" s="1"/>
      <c r="Q29" s="1"/>
      <c r="R29" s="1"/>
    </row>
    <row r="30" spans="1:18" ht="15" x14ac:dyDescent="0.25">
      <c r="A30" s="1"/>
      <c r="B30" s="1"/>
      <c r="C30" s="1"/>
      <c r="D30" s="1"/>
      <c r="E30" s="1"/>
      <c r="F30" s="1"/>
      <c r="G30" s="1"/>
      <c r="H30" s="1"/>
      <c r="I30" s="1"/>
      <c r="J30" s="1"/>
      <c r="K30" s="1"/>
      <c r="L30" s="1"/>
      <c r="M30" s="1"/>
      <c r="N30" s="1"/>
      <c r="O30" s="1"/>
      <c r="P30" s="1"/>
      <c r="Q30" s="1"/>
      <c r="R30" s="1"/>
    </row>
    <row r="31" spans="1:18" ht="15" x14ac:dyDescent="0.25">
      <c r="A31" s="1"/>
      <c r="B31" s="1"/>
      <c r="C31" s="1"/>
      <c r="D31" s="1"/>
      <c r="E31" s="1"/>
      <c r="F31" s="1"/>
      <c r="G31" s="1"/>
      <c r="H31" s="1"/>
      <c r="I31" s="1"/>
      <c r="J31" s="1"/>
      <c r="K31" s="1"/>
      <c r="L31" s="1"/>
      <c r="M31" s="1"/>
      <c r="N31" s="1"/>
      <c r="O31" s="1"/>
      <c r="P31" s="1"/>
      <c r="Q31" s="1"/>
      <c r="R31" s="1"/>
    </row>
    <row r="32" spans="1:18" ht="15" x14ac:dyDescent="0.25">
      <c r="A32" s="1"/>
      <c r="B32" s="1"/>
      <c r="C32" s="1"/>
      <c r="D32" s="1"/>
      <c r="E32" s="1"/>
      <c r="F32" s="1"/>
      <c r="G32" s="1"/>
      <c r="H32" s="1"/>
      <c r="I32" s="1"/>
      <c r="J32" s="1"/>
      <c r="K32" s="1"/>
      <c r="L32" s="1"/>
      <c r="M32" s="1"/>
      <c r="N32" s="1"/>
      <c r="O32" s="1"/>
      <c r="P32" s="1"/>
      <c r="Q32" s="1"/>
      <c r="R32" s="1"/>
    </row>
    <row r="33" spans="1:18" ht="15" x14ac:dyDescent="0.25">
      <c r="A33" s="1"/>
      <c r="B33" s="1"/>
      <c r="C33" s="1"/>
      <c r="D33" s="1"/>
      <c r="E33" s="1"/>
      <c r="F33" s="1"/>
      <c r="G33" s="1"/>
      <c r="H33" s="1"/>
      <c r="I33" s="1"/>
      <c r="J33" s="1"/>
      <c r="K33" s="1"/>
      <c r="L33" s="1"/>
      <c r="M33" s="1"/>
      <c r="N33" s="1"/>
      <c r="O33" s="1"/>
      <c r="P33" s="1"/>
      <c r="Q33" s="1"/>
      <c r="R33" s="1"/>
    </row>
    <row r="34" spans="1:18" ht="15" x14ac:dyDescent="0.25">
      <c r="A34" s="1"/>
      <c r="B34" s="1"/>
      <c r="C34" s="1"/>
      <c r="D34" s="1"/>
      <c r="E34" s="1"/>
      <c r="F34" s="1"/>
      <c r="G34" s="1"/>
      <c r="H34" s="1"/>
      <c r="I34" s="1"/>
      <c r="J34" s="1"/>
      <c r="K34" s="1"/>
      <c r="L34" s="1"/>
      <c r="M34" s="1"/>
      <c r="N34" s="1"/>
      <c r="O34" s="1"/>
      <c r="P34" s="1"/>
      <c r="Q34" s="1"/>
      <c r="R34" s="1"/>
    </row>
    <row r="35" spans="1:18" ht="15" x14ac:dyDescent="0.25">
      <c r="A35" s="1"/>
      <c r="B35" s="1"/>
      <c r="C35" s="1"/>
      <c r="D35" s="1"/>
      <c r="E35" s="1"/>
      <c r="F35" s="1"/>
      <c r="G35" s="1"/>
      <c r="H35" s="1"/>
      <c r="I35" s="1"/>
      <c r="J35" s="1"/>
      <c r="K35" s="1"/>
      <c r="L35" s="1"/>
      <c r="M35" s="1"/>
      <c r="N35" s="1"/>
      <c r="O35" s="1"/>
      <c r="P35" s="1"/>
      <c r="Q35" s="1"/>
      <c r="R35" s="1"/>
    </row>
    <row r="36" spans="1:18" ht="15" x14ac:dyDescent="0.25">
      <c r="A36" s="1"/>
      <c r="B36" s="1"/>
      <c r="C36" s="1"/>
      <c r="D36" s="1"/>
      <c r="E36" s="1"/>
      <c r="F36" s="1"/>
      <c r="G36" s="1"/>
      <c r="H36" s="1"/>
      <c r="I36" s="1"/>
      <c r="J36" s="1"/>
      <c r="K36" s="1"/>
      <c r="L36" s="1"/>
      <c r="M36" s="1"/>
      <c r="N36" s="1"/>
      <c r="O36" s="1"/>
      <c r="P36" s="1"/>
      <c r="Q36" s="1"/>
      <c r="R36" s="1"/>
    </row>
    <row r="37" spans="1:18" ht="15" x14ac:dyDescent="0.25">
      <c r="A37" s="1"/>
      <c r="B37" s="1"/>
      <c r="C37" s="1"/>
      <c r="D37" s="1"/>
      <c r="E37" s="1"/>
      <c r="F37" s="1"/>
      <c r="G37" s="1"/>
      <c r="H37" s="1"/>
      <c r="I37" s="1"/>
      <c r="J37" s="1"/>
      <c r="K37" s="1"/>
      <c r="L37" s="1"/>
      <c r="M37" s="1"/>
      <c r="N37" s="1"/>
      <c r="O37" s="1"/>
      <c r="P37" s="1"/>
      <c r="Q37" s="1"/>
      <c r="R37" s="1"/>
    </row>
    <row r="38" spans="1:18" ht="15" x14ac:dyDescent="0.25">
      <c r="A38" s="1"/>
      <c r="B38" s="1"/>
      <c r="C38" s="1"/>
      <c r="D38" s="1"/>
      <c r="E38" s="1"/>
      <c r="F38" s="1"/>
      <c r="G38" s="1"/>
      <c r="H38" s="1"/>
      <c r="I38" s="1"/>
      <c r="J38" s="1"/>
      <c r="K38" s="1"/>
      <c r="L38" s="1"/>
      <c r="M38" s="1"/>
      <c r="N38" s="1"/>
      <c r="O38" s="1"/>
      <c r="P38" s="1"/>
      <c r="Q38" s="1"/>
      <c r="R38" s="1"/>
    </row>
    <row r="39" spans="1:18" ht="15" x14ac:dyDescent="0.25">
      <c r="A39" s="1"/>
      <c r="B39" s="1"/>
      <c r="C39" s="1"/>
      <c r="D39" s="1"/>
      <c r="E39" s="1"/>
      <c r="F39" s="1"/>
      <c r="G39" s="1"/>
      <c r="H39" s="1"/>
      <c r="I39" s="1"/>
      <c r="J39" s="1"/>
      <c r="K39" s="1"/>
      <c r="L39" s="1"/>
      <c r="M39" s="1"/>
      <c r="N39" s="1"/>
      <c r="O39" s="1"/>
      <c r="P39" s="1"/>
      <c r="Q39" s="1"/>
      <c r="R39" s="1"/>
    </row>
    <row r="40" spans="1:18" ht="15" x14ac:dyDescent="0.25">
      <c r="A40" s="1"/>
      <c r="B40" s="1"/>
      <c r="C40" s="1"/>
      <c r="D40" s="1"/>
      <c r="E40" s="1"/>
      <c r="F40" s="1"/>
      <c r="G40" s="1"/>
      <c r="H40" s="1"/>
      <c r="I40" s="1"/>
      <c r="J40" s="1"/>
      <c r="K40" s="1"/>
      <c r="L40" s="1"/>
      <c r="M40" s="1"/>
      <c r="N40" s="1"/>
      <c r="O40" s="1"/>
      <c r="P40" s="1"/>
      <c r="Q40" s="1"/>
      <c r="R40" s="1"/>
    </row>
    <row r="41" spans="1:18" x14ac:dyDescent="0.3">
      <c r="A41" s="1"/>
      <c r="B41" s="1"/>
      <c r="C41" s="1"/>
      <c r="D41" s="1"/>
      <c r="E41" s="1"/>
      <c r="F41" s="1"/>
      <c r="G41" s="1"/>
      <c r="H41" s="1"/>
      <c r="I41" s="1"/>
      <c r="J41" s="1"/>
      <c r="K41" s="1"/>
      <c r="L41" s="1"/>
      <c r="M41" s="1"/>
      <c r="N41" s="1"/>
      <c r="O41" s="1"/>
      <c r="P41" s="1"/>
      <c r="Q41" s="1"/>
      <c r="R41" s="1"/>
    </row>
    <row r="42" spans="1:18" x14ac:dyDescent="0.3">
      <c r="A42" s="1"/>
      <c r="B42" s="1"/>
      <c r="C42" s="1"/>
      <c r="D42" s="1"/>
      <c r="E42" s="1"/>
      <c r="F42" s="1"/>
      <c r="G42" s="1"/>
      <c r="H42" s="1"/>
      <c r="I42" s="1"/>
      <c r="J42" s="1"/>
      <c r="K42" s="1"/>
      <c r="L42" s="1"/>
      <c r="M42" s="1"/>
      <c r="N42" s="1"/>
      <c r="O42" s="1"/>
      <c r="P42" s="1"/>
      <c r="Q42" s="1"/>
      <c r="R42" s="1"/>
    </row>
    <row r="43" spans="1:18" x14ac:dyDescent="0.3">
      <c r="A43" s="1"/>
      <c r="B43" s="1"/>
      <c r="C43" s="1"/>
      <c r="D43" s="1"/>
      <c r="E43" s="1"/>
      <c r="F43" s="1"/>
      <c r="G43" s="1"/>
      <c r="H43" s="1"/>
      <c r="I43" s="1"/>
      <c r="J43" s="1"/>
      <c r="K43" s="1"/>
      <c r="L43" s="1"/>
      <c r="M43" s="1"/>
      <c r="N43" s="1"/>
      <c r="O43" s="1"/>
      <c r="P43" s="1"/>
      <c r="Q43" s="1"/>
      <c r="R43" s="1"/>
    </row>
    <row r="44" spans="1:18" x14ac:dyDescent="0.3">
      <c r="A44" s="1"/>
      <c r="B44" s="1"/>
      <c r="C44" s="1"/>
      <c r="D44" s="1"/>
      <c r="E44" s="1"/>
      <c r="F44" s="1"/>
      <c r="G44" s="1"/>
      <c r="H44" s="1"/>
      <c r="I44" s="1"/>
      <c r="J44" s="1"/>
      <c r="K44" s="1"/>
      <c r="L44" s="1"/>
      <c r="M44" s="1"/>
      <c r="N44" s="1"/>
      <c r="O44" s="1"/>
      <c r="P44" s="1"/>
      <c r="Q44" s="1"/>
      <c r="R44" s="1"/>
    </row>
    <row r="45" spans="1:18" x14ac:dyDescent="0.3">
      <c r="A45" s="1"/>
      <c r="B45" s="1"/>
      <c r="C45" s="1"/>
      <c r="D45" s="1"/>
      <c r="E45" s="1"/>
      <c r="F45" s="1"/>
      <c r="G45" s="1"/>
      <c r="H45" s="1"/>
      <c r="I45" s="1"/>
      <c r="J45" s="1"/>
      <c r="K45" s="1"/>
      <c r="L45" s="1"/>
      <c r="M45" s="1"/>
      <c r="N45" s="1"/>
      <c r="O45" s="1"/>
      <c r="P45" s="1"/>
      <c r="Q45" s="1"/>
      <c r="R45" s="1"/>
    </row>
    <row r="46" spans="1:18" x14ac:dyDescent="0.3">
      <c r="A46" s="1"/>
      <c r="B46" s="1"/>
      <c r="C46" s="1"/>
      <c r="D46" s="1"/>
      <c r="E46" s="1"/>
      <c r="F46" s="1"/>
      <c r="G46" s="1"/>
      <c r="H46" s="1"/>
      <c r="I46" s="1"/>
      <c r="J46" s="1"/>
      <c r="K46" s="1"/>
      <c r="L46" s="1"/>
      <c r="M46" s="1"/>
      <c r="N46" s="1"/>
      <c r="O46" s="1"/>
      <c r="P46" s="1"/>
      <c r="Q46" s="1"/>
      <c r="R46" s="1"/>
    </row>
    <row r="47" spans="1:18" x14ac:dyDescent="0.3">
      <c r="A47" s="1"/>
      <c r="B47" s="1"/>
      <c r="C47" s="1"/>
      <c r="D47" s="1"/>
      <c r="E47" s="1"/>
      <c r="F47" s="1"/>
      <c r="G47" s="1"/>
      <c r="H47" s="1"/>
      <c r="I47" s="1"/>
      <c r="J47" s="1"/>
      <c r="K47" s="1"/>
      <c r="L47" s="1"/>
      <c r="M47" s="1"/>
      <c r="N47" s="1"/>
      <c r="O47" s="1"/>
      <c r="P47" s="1"/>
      <c r="Q47" s="1"/>
      <c r="R47" s="1"/>
    </row>
    <row r="48" spans="1:18" x14ac:dyDescent="0.3">
      <c r="A48" s="1"/>
      <c r="B48" s="1"/>
      <c r="C48" s="1"/>
      <c r="D48" s="1"/>
      <c r="E48" s="1"/>
      <c r="F48" s="1"/>
      <c r="G48" s="1"/>
      <c r="H48" s="1"/>
      <c r="I48" s="1"/>
      <c r="J48" s="1"/>
      <c r="K48" s="1"/>
      <c r="L48" s="1"/>
      <c r="M48" s="1"/>
      <c r="N48" s="1"/>
      <c r="O48" s="1"/>
      <c r="P48" s="1"/>
      <c r="Q48" s="1"/>
      <c r="R48" s="1"/>
    </row>
    <row r="49" spans="1:18" x14ac:dyDescent="0.3">
      <c r="A49" s="1"/>
      <c r="B49" s="1"/>
      <c r="C49" s="1"/>
      <c r="D49" s="1"/>
      <c r="E49" s="1"/>
      <c r="F49" s="1"/>
      <c r="G49" s="1"/>
      <c r="H49" s="1"/>
      <c r="I49" s="1"/>
      <c r="J49" s="1"/>
      <c r="K49" s="1"/>
      <c r="L49" s="1"/>
      <c r="M49" s="1"/>
      <c r="N49" s="1"/>
      <c r="O49" s="1"/>
      <c r="P49" s="1"/>
      <c r="Q49" s="1"/>
      <c r="R49" s="1"/>
    </row>
    <row r="50" spans="1:18" x14ac:dyDescent="0.3">
      <c r="A50" s="1"/>
      <c r="B50" s="1"/>
      <c r="C50" s="1"/>
      <c r="D50" s="1"/>
      <c r="E50" s="1"/>
      <c r="F50" s="1"/>
      <c r="G50" s="1"/>
      <c r="H50" s="1"/>
      <c r="I50" s="1"/>
      <c r="J50" s="1"/>
      <c r="K50" s="1"/>
      <c r="L50" s="1"/>
      <c r="M50" s="1"/>
      <c r="N50" s="1"/>
      <c r="O50" s="1"/>
      <c r="P50" s="1"/>
      <c r="Q50" s="1"/>
      <c r="R50" s="1"/>
    </row>
    <row r="51" spans="1:18" x14ac:dyDescent="0.3">
      <c r="A51" s="1"/>
      <c r="B51" s="1"/>
      <c r="C51" s="1"/>
      <c r="D51" s="1"/>
      <c r="E51" s="1"/>
      <c r="F51" s="1"/>
      <c r="G51" s="1"/>
      <c r="H51" s="1"/>
      <c r="I51" s="1"/>
      <c r="J51" s="1"/>
      <c r="K51" s="1"/>
      <c r="L51" s="1"/>
      <c r="M51" s="1"/>
      <c r="N51" s="1"/>
      <c r="O51" s="1"/>
      <c r="P51" s="1"/>
      <c r="Q51" s="1"/>
      <c r="R51" s="1"/>
    </row>
    <row r="52" spans="1:18" x14ac:dyDescent="0.3">
      <c r="A52" s="1"/>
      <c r="B52" s="1"/>
      <c r="C52" s="1"/>
      <c r="D52" s="1"/>
      <c r="E52" s="1"/>
      <c r="F52" s="1"/>
      <c r="G52" s="1"/>
      <c r="H52" s="1"/>
      <c r="I52" s="1"/>
      <c r="J52" s="1"/>
      <c r="K52" s="1"/>
      <c r="L52" s="1"/>
      <c r="M52" s="1"/>
      <c r="N52" s="1"/>
      <c r="O52" s="1"/>
      <c r="P52" s="1"/>
      <c r="Q52" s="1"/>
      <c r="R52" s="1"/>
    </row>
    <row r="53" spans="1:18" x14ac:dyDescent="0.3">
      <c r="A53" s="1"/>
      <c r="B53" s="1"/>
      <c r="C53" s="1"/>
      <c r="D53" s="1"/>
      <c r="E53" s="1"/>
      <c r="F53" s="1"/>
      <c r="G53" s="1"/>
      <c r="H53" s="1"/>
      <c r="I53" s="1"/>
      <c r="J53" s="1"/>
      <c r="K53" s="1"/>
      <c r="L53" s="1"/>
      <c r="M53" s="1"/>
      <c r="N53" s="1"/>
      <c r="O53" s="1"/>
      <c r="P53" s="1"/>
      <c r="Q53" s="1"/>
      <c r="R53" s="1"/>
    </row>
    <row r="54" spans="1:18" x14ac:dyDescent="0.3">
      <c r="A54" s="1"/>
      <c r="B54" s="1"/>
      <c r="C54" s="1"/>
      <c r="D54" s="1"/>
      <c r="E54" s="1"/>
      <c r="F54" s="1"/>
      <c r="G54" s="1"/>
      <c r="H54" s="1"/>
      <c r="I54" s="1"/>
      <c r="J54" s="1"/>
      <c r="K54" s="1"/>
      <c r="L54" s="1"/>
      <c r="M54" s="1"/>
      <c r="N54" s="1"/>
      <c r="O54" s="1"/>
      <c r="P54" s="1"/>
      <c r="Q54" s="1"/>
      <c r="R54" s="1"/>
    </row>
    <row r="55" spans="1:18" x14ac:dyDescent="0.3">
      <c r="A55" s="1"/>
      <c r="B55" s="1"/>
      <c r="C55" s="1"/>
      <c r="D55" s="1"/>
      <c r="E55" s="1"/>
      <c r="F55" s="1"/>
      <c r="G55" s="1"/>
      <c r="H55" s="1"/>
      <c r="I55" s="1"/>
      <c r="J55" s="1"/>
      <c r="K55" s="1"/>
      <c r="L55" s="1"/>
      <c r="M55" s="1"/>
      <c r="N55" s="1"/>
      <c r="O55" s="1"/>
      <c r="P55" s="1"/>
      <c r="Q55" s="1"/>
      <c r="R55" s="1"/>
    </row>
    <row r="56" spans="1:18" x14ac:dyDescent="0.3">
      <c r="A56" s="1"/>
      <c r="B56" s="1"/>
      <c r="C56" s="1"/>
      <c r="D56" s="1"/>
      <c r="E56" s="1"/>
      <c r="F56" s="1"/>
      <c r="G56" s="1"/>
      <c r="H56" s="1"/>
      <c r="I56" s="1"/>
      <c r="J56" s="1"/>
      <c r="K56" s="1"/>
      <c r="L56" s="1"/>
      <c r="M56" s="1"/>
      <c r="N56" s="1"/>
      <c r="O56" s="1"/>
      <c r="P56" s="1"/>
      <c r="Q56" s="1"/>
      <c r="R56" s="1"/>
    </row>
    <row r="57" spans="1:18" x14ac:dyDescent="0.3">
      <c r="A57" s="1"/>
      <c r="B57" s="1"/>
      <c r="C57" s="1"/>
      <c r="D57" s="1"/>
      <c r="E57" s="1"/>
      <c r="F57" s="1"/>
      <c r="G57" s="1"/>
      <c r="H57" s="1"/>
      <c r="I57" s="1"/>
      <c r="J57" s="1"/>
      <c r="K57" s="1"/>
      <c r="L57" s="1"/>
      <c r="M57" s="1"/>
      <c r="N57" s="1"/>
      <c r="O57" s="1"/>
      <c r="P57" s="1"/>
      <c r="Q57" s="1"/>
      <c r="R57" s="1"/>
    </row>
    <row r="58" spans="1:18" x14ac:dyDescent="0.3">
      <c r="A58" s="1"/>
      <c r="B58" s="1"/>
      <c r="C58" s="1"/>
      <c r="D58" s="1"/>
      <c r="E58" s="1"/>
      <c r="F58" s="1"/>
      <c r="G58" s="1"/>
      <c r="H58" s="1"/>
      <c r="I58" s="1"/>
      <c r="J58" s="1"/>
      <c r="K58" s="1"/>
      <c r="L58" s="1"/>
      <c r="M58" s="1"/>
      <c r="N58" s="1"/>
      <c r="O58" s="1"/>
      <c r="P58" s="1"/>
      <c r="Q58" s="1"/>
      <c r="R58" s="1"/>
    </row>
    <row r="59" spans="1:18" x14ac:dyDescent="0.3">
      <c r="A59" s="1"/>
      <c r="B59" s="1"/>
      <c r="C59" s="1"/>
      <c r="D59" s="1"/>
      <c r="E59" s="1"/>
      <c r="F59" s="1"/>
      <c r="G59" s="1"/>
      <c r="H59" s="1"/>
      <c r="I59" s="1"/>
      <c r="J59" s="1"/>
      <c r="K59" s="1"/>
      <c r="L59" s="1"/>
      <c r="M59" s="1"/>
      <c r="N59" s="1"/>
      <c r="O59" s="1"/>
      <c r="P59" s="1"/>
      <c r="Q59" s="1"/>
      <c r="R59" s="1"/>
    </row>
    <row r="60" spans="1:18" x14ac:dyDescent="0.3">
      <c r="A60" s="1"/>
      <c r="B60" s="1"/>
      <c r="C60" s="1"/>
      <c r="D60" s="1"/>
      <c r="E60" s="1"/>
      <c r="F60" s="1"/>
      <c r="G60" s="1"/>
      <c r="H60" s="1"/>
      <c r="I60" s="1"/>
      <c r="J60" s="1"/>
      <c r="K60" s="1"/>
      <c r="L60" s="1"/>
      <c r="M60" s="1"/>
      <c r="N60" s="1"/>
      <c r="O60" s="1"/>
      <c r="P60" s="1"/>
      <c r="Q60" s="1"/>
      <c r="R60" s="1"/>
    </row>
    <row r="61" spans="1:18" x14ac:dyDescent="0.3">
      <c r="A61" s="1"/>
      <c r="B61" s="1"/>
      <c r="C61" s="1"/>
      <c r="D61" s="1"/>
      <c r="E61" s="1"/>
      <c r="F61" s="1"/>
      <c r="G61" s="1"/>
      <c r="H61" s="1"/>
      <c r="I61" s="1"/>
      <c r="J61" s="1"/>
      <c r="K61" s="1"/>
      <c r="L61" s="1"/>
      <c r="M61" s="1"/>
      <c r="N61" s="1"/>
      <c r="O61" s="1"/>
      <c r="P61" s="1"/>
      <c r="Q61" s="1"/>
      <c r="R61" s="1"/>
    </row>
    <row r="62" spans="1:18" x14ac:dyDescent="0.3">
      <c r="A62" s="1"/>
      <c r="B62" s="1"/>
      <c r="C62" s="1"/>
      <c r="D62" s="1"/>
      <c r="E62" s="1"/>
      <c r="F62" s="1"/>
      <c r="G62" s="1"/>
      <c r="H62" s="1"/>
      <c r="I62" s="1"/>
      <c r="J62" s="1"/>
      <c r="K62" s="1"/>
      <c r="L62" s="1"/>
      <c r="M62" s="1"/>
      <c r="N62" s="1"/>
      <c r="O62" s="1"/>
      <c r="P62" s="1"/>
      <c r="Q62" s="1"/>
      <c r="R62" s="1"/>
    </row>
    <row r="63" spans="1:18" x14ac:dyDescent="0.3">
      <c r="A63" s="1"/>
      <c r="B63" s="1"/>
      <c r="C63" s="1"/>
      <c r="D63" s="1"/>
      <c r="E63" s="1"/>
      <c r="F63" s="1"/>
      <c r="G63" s="1"/>
      <c r="H63" s="1"/>
      <c r="I63" s="1"/>
      <c r="J63" s="1"/>
      <c r="K63" s="1"/>
      <c r="L63" s="1"/>
      <c r="M63" s="1"/>
      <c r="N63" s="1"/>
      <c r="O63" s="1"/>
      <c r="P63" s="1"/>
      <c r="Q63" s="1"/>
      <c r="R63" s="1"/>
    </row>
    <row r="64" spans="1:18" x14ac:dyDescent="0.3">
      <c r="A64" s="1"/>
      <c r="B64" s="1"/>
      <c r="C64" s="1"/>
      <c r="D64" s="1"/>
      <c r="E64" s="1"/>
      <c r="F64" s="1"/>
      <c r="G64" s="1"/>
      <c r="H64" s="1"/>
      <c r="I64" s="1"/>
      <c r="J64" s="1"/>
      <c r="K64" s="1"/>
      <c r="L64" s="1"/>
      <c r="M64" s="1"/>
      <c r="N64" s="1"/>
      <c r="O64" s="1"/>
      <c r="P64" s="1"/>
      <c r="Q64" s="1"/>
      <c r="R64" s="1"/>
    </row>
    <row r="65" spans="1:18" x14ac:dyDescent="0.3">
      <c r="A65" s="1"/>
      <c r="B65" s="1"/>
      <c r="C65" s="1"/>
      <c r="D65" s="1"/>
      <c r="E65" s="1"/>
      <c r="F65" s="1"/>
      <c r="G65" s="1"/>
      <c r="H65" s="1"/>
      <c r="I65" s="1"/>
      <c r="J65" s="1"/>
      <c r="K65" s="1"/>
      <c r="L65" s="1"/>
      <c r="M65" s="1"/>
      <c r="N65" s="1"/>
      <c r="O65" s="1"/>
      <c r="P65" s="1"/>
      <c r="Q65" s="1"/>
      <c r="R65" s="1"/>
    </row>
    <row r="66" spans="1:18" x14ac:dyDescent="0.3">
      <c r="A66" s="1"/>
      <c r="B66" s="1"/>
      <c r="C66" s="1"/>
      <c r="D66" s="1"/>
      <c r="E66" s="1"/>
      <c r="F66" s="1"/>
      <c r="G66" s="1"/>
      <c r="H66" s="1"/>
      <c r="I66" s="1"/>
      <c r="J66" s="1"/>
      <c r="K66" s="1"/>
      <c r="L66" s="1"/>
      <c r="M66" s="1"/>
      <c r="N66" s="1"/>
      <c r="O66" s="1"/>
      <c r="P66" s="1"/>
      <c r="Q66" s="1"/>
      <c r="R66" s="1"/>
    </row>
    <row r="67" spans="1:18" x14ac:dyDescent="0.3">
      <c r="A67" s="1"/>
      <c r="B67" s="1"/>
      <c r="C67" s="1"/>
      <c r="D67" s="1"/>
      <c r="E67" s="1"/>
      <c r="F67" s="1"/>
      <c r="G67" s="1"/>
      <c r="H67" s="1"/>
      <c r="I67" s="1"/>
      <c r="J67" s="1"/>
      <c r="K67" s="1"/>
      <c r="L67" s="1"/>
      <c r="M67" s="1"/>
      <c r="N67" s="1"/>
      <c r="O67" s="1"/>
      <c r="P67" s="1"/>
      <c r="Q67" s="1"/>
      <c r="R67" s="1"/>
    </row>
    <row r="68" spans="1:18" x14ac:dyDescent="0.3">
      <c r="A68" s="1"/>
      <c r="B68" s="1"/>
      <c r="C68" s="1"/>
      <c r="D68" s="1"/>
      <c r="E68" s="1"/>
      <c r="F68" s="1"/>
      <c r="G68" s="1"/>
      <c r="H68" s="1"/>
      <c r="I68" s="1"/>
      <c r="J68" s="1"/>
      <c r="K68" s="1"/>
      <c r="L68" s="1"/>
      <c r="M68" s="1"/>
      <c r="N68" s="1"/>
      <c r="O68" s="1"/>
      <c r="P68" s="1"/>
      <c r="Q68" s="1"/>
      <c r="R68" s="1"/>
    </row>
    <row r="69" spans="1:18" x14ac:dyDescent="0.3">
      <c r="A69" s="1"/>
      <c r="B69" s="1"/>
      <c r="C69" s="1"/>
      <c r="D69" s="1"/>
      <c r="E69" s="1"/>
      <c r="F69" s="1"/>
      <c r="G69" s="1"/>
      <c r="H69" s="1"/>
      <c r="I69" s="1"/>
      <c r="J69" s="1"/>
      <c r="K69" s="1"/>
      <c r="L69" s="1"/>
      <c r="M69" s="1"/>
      <c r="N69" s="1"/>
      <c r="O69" s="1"/>
      <c r="P69" s="1"/>
      <c r="Q69" s="1"/>
      <c r="R69" s="1"/>
    </row>
    <row r="70" spans="1:18" x14ac:dyDescent="0.3">
      <c r="A70" s="1"/>
      <c r="B70" s="1"/>
      <c r="C70" s="1"/>
      <c r="D70" s="1"/>
      <c r="E70" s="1"/>
      <c r="F70" s="1"/>
      <c r="G70" s="1"/>
      <c r="H70" s="1"/>
      <c r="I70" s="1"/>
      <c r="J70" s="1"/>
      <c r="K70" s="1"/>
      <c r="L70" s="1"/>
      <c r="M70" s="1"/>
      <c r="N70" s="1"/>
      <c r="O70" s="1"/>
      <c r="P70" s="1"/>
      <c r="Q70" s="1"/>
      <c r="R70" s="1"/>
    </row>
    <row r="71" spans="1:18" x14ac:dyDescent="0.3">
      <c r="A71" s="1"/>
      <c r="B71" s="1"/>
      <c r="C71" s="1"/>
      <c r="D71" s="1"/>
      <c r="E71" s="1"/>
      <c r="F71" s="1"/>
      <c r="G71" s="1"/>
      <c r="H71" s="1"/>
      <c r="I71" s="1"/>
      <c r="J71" s="1"/>
      <c r="K71" s="1"/>
      <c r="L71" s="1"/>
      <c r="M71" s="1"/>
      <c r="N71" s="1"/>
      <c r="O71" s="1"/>
      <c r="P71" s="1"/>
      <c r="Q71" s="1"/>
      <c r="R71" s="1"/>
    </row>
    <row r="72" spans="1:18" x14ac:dyDescent="0.3">
      <c r="A72" s="1"/>
      <c r="B72" s="1"/>
      <c r="C72" s="1"/>
      <c r="D72" s="1"/>
      <c r="E72" s="1"/>
      <c r="F72" s="1"/>
      <c r="G72" s="1"/>
      <c r="H72" s="1"/>
      <c r="I72" s="1"/>
      <c r="J72" s="1"/>
      <c r="K72" s="1"/>
      <c r="L72" s="1"/>
      <c r="M72" s="1"/>
      <c r="N72" s="1"/>
      <c r="O72" s="1"/>
      <c r="P72" s="1"/>
      <c r="Q72" s="1"/>
      <c r="R72" s="1"/>
    </row>
    <row r="73" spans="1:18" x14ac:dyDescent="0.3">
      <c r="A73" s="1"/>
      <c r="B73" s="1"/>
      <c r="C73" s="1"/>
      <c r="D73" s="1"/>
      <c r="E73" s="1"/>
      <c r="F73" s="1"/>
      <c r="G73" s="1"/>
      <c r="H73" s="1"/>
      <c r="I73" s="1"/>
      <c r="J73" s="1"/>
      <c r="K73" s="1"/>
      <c r="L73" s="1"/>
      <c r="M73" s="1"/>
      <c r="N73" s="1"/>
      <c r="O73" s="1"/>
      <c r="P73" s="1"/>
      <c r="Q73" s="1"/>
      <c r="R73" s="1"/>
    </row>
    <row r="74" spans="1:18" x14ac:dyDescent="0.3">
      <c r="A74" s="1"/>
      <c r="B74" s="1"/>
      <c r="C74" s="1"/>
      <c r="D74" s="1"/>
      <c r="E74" s="1"/>
      <c r="F74" s="1"/>
      <c r="G74" s="1"/>
      <c r="H74" s="1"/>
      <c r="I74" s="1"/>
      <c r="J74" s="1"/>
      <c r="K74" s="1"/>
      <c r="L74" s="1"/>
      <c r="M74" s="1"/>
      <c r="N74" s="1"/>
      <c r="O74" s="1"/>
      <c r="P74" s="1"/>
      <c r="Q74" s="1"/>
      <c r="R74" s="1"/>
    </row>
    <row r="75" spans="1:18" x14ac:dyDescent="0.3">
      <c r="A75" s="1"/>
      <c r="B75" s="1"/>
      <c r="C75" s="1"/>
      <c r="D75" s="1"/>
      <c r="E75" s="1"/>
      <c r="F75" s="1"/>
      <c r="G75" s="1"/>
      <c r="H75" s="1"/>
      <c r="I75" s="1"/>
      <c r="J75" s="1"/>
      <c r="K75" s="1"/>
      <c r="L75" s="1"/>
      <c r="M75" s="1"/>
      <c r="N75" s="1"/>
      <c r="O75" s="1"/>
      <c r="P75" s="1"/>
      <c r="Q75" s="1"/>
      <c r="R75" s="1"/>
    </row>
    <row r="76" spans="1:18" x14ac:dyDescent="0.3">
      <c r="A76" s="1"/>
      <c r="B76" s="1"/>
      <c r="C76" s="1"/>
      <c r="D76" s="1"/>
      <c r="E76" s="1"/>
      <c r="F76" s="1"/>
      <c r="G76" s="1"/>
      <c r="H76" s="1"/>
      <c r="I76" s="1"/>
      <c r="J76" s="1"/>
      <c r="K76" s="1"/>
      <c r="L76" s="1"/>
      <c r="M76" s="1"/>
      <c r="N76" s="1"/>
      <c r="O76" s="1"/>
      <c r="P76" s="1"/>
      <c r="Q76" s="1"/>
      <c r="R76" s="1"/>
    </row>
    <row r="77" spans="1:18" x14ac:dyDescent="0.3">
      <c r="A77" s="1"/>
      <c r="B77" s="1"/>
      <c r="C77" s="1"/>
      <c r="D77" s="1"/>
      <c r="E77" s="1"/>
      <c r="F77" s="1"/>
      <c r="G77" s="1"/>
      <c r="H77" s="1"/>
      <c r="I77" s="1"/>
      <c r="J77" s="1"/>
      <c r="K77" s="1"/>
      <c r="L77" s="1"/>
      <c r="M77" s="1"/>
      <c r="N77" s="1"/>
      <c r="O77" s="1"/>
      <c r="P77" s="1"/>
      <c r="Q77" s="1"/>
      <c r="R77" s="1"/>
    </row>
    <row r="78" spans="1:18" x14ac:dyDescent="0.3">
      <c r="A78" s="1"/>
      <c r="B78" s="1"/>
      <c r="C78" s="1"/>
      <c r="D78" s="1"/>
      <c r="E78" s="1"/>
      <c r="F78" s="1"/>
      <c r="G78" s="1"/>
      <c r="H78" s="1"/>
      <c r="I78" s="1"/>
      <c r="J78" s="1"/>
      <c r="K78" s="1"/>
      <c r="L78" s="1"/>
      <c r="M78" s="1"/>
      <c r="N78" s="1"/>
      <c r="O78" s="1"/>
      <c r="P78" s="1"/>
      <c r="Q78" s="1"/>
      <c r="R78" s="1"/>
    </row>
    <row r="79" spans="1:18" x14ac:dyDescent="0.3">
      <c r="A79" s="1"/>
      <c r="B79" s="1"/>
      <c r="C79" s="1"/>
      <c r="D79" s="1"/>
      <c r="E79" s="1"/>
      <c r="F79" s="1"/>
      <c r="G79" s="1"/>
      <c r="H79" s="1"/>
      <c r="I79" s="1"/>
      <c r="J79" s="1"/>
      <c r="K79" s="1"/>
      <c r="L79" s="1"/>
      <c r="M79" s="1"/>
      <c r="N79" s="1"/>
      <c r="O79" s="1"/>
      <c r="P79" s="1"/>
      <c r="Q79" s="1"/>
      <c r="R79" s="1"/>
    </row>
    <row r="80" spans="1:18" x14ac:dyDescent="0.3">
      <c r="A80" s="1"/>
      <c r="B80" s="1"/>
      <c r="C80" s="1"/>
      <c r="D80" s="1"/>
      <c r="E80" s="1"/>
      <c r="F80" s="1"/>
      <c r="G80" s="1"/>
      <c r="H80" s="1"/>
      <c r="I80" s="1"/>
      <c r="J80" s="1"/>
      <c r="K80" s="1"/>
      <c r="L80" s="1"/>
      <c r="M80" s="1"/>
      <c r="N80" s="1"/>
      <c r="O80" s="1"/>
      <c r="P80" s="1"/>
      <c r="Q80" s="1"/>
      <c r="R80" s="1"/>
    </row>
    <row r="81" spans="1:18" x14ac:dyDescent="0.3">
      <c r="A81" s="1"/>
      <c r="B81" s="1"/>
      <c r="C81" s="1"/>
      <c r="D81" s="1"/>
      <c r="E81" s="1"/>
      <c r="F81" s="1"/>
      <c r="G81" s="1"/>
      <c r="H81" s="1"/>
      <c r="I81" s="1"/>
      <c r="J81" s="1"/>
      <c r="K81" s="1"/>
      <c r="L81" s="1"/>
      <c r="M81" s="1"/>
      <c r="N81" s="1"/>
      <c r="O81" s="1"/>
      <c r="P81" s="1"/>
      <c r="Q81" s="1"/>
      <c r="R81" s="1"/>
    </row>
    <row r="82" spans="1:18" x14ac:dyDescent="0.3">
      <c r="A82" s="1"/>
      <c r="B82" s="1"/>
      <c r="C82" s="1"/>
      <c r="D82" s="1"/>
      <c r="E82" s="1"/>
      <c r="F82" s="1"/>
      <c r="G82" s="1"/>
      <c r="H82" s="1"/>
      <c r="I82" s="1"/>
      <c r="J82" s="1"/>
      <c r="K82" s="1"/>
      <c r="L82" s="1"/>
      <c r="M82" s="1"/>
      <c r="N82" s="1"/>
      <c r="O82" s="1"/>
      <c r="P82" s="1"/>
      <c r="Q82" s="1"/>
      <c r="R82" s="1"/>
    </row>
    <row r="83" spans="1:18" x14ac:dyDescent="0.3">
      <c r="A83" s="1"/>
      <c r="B83" s="1"/>
      <c r="C83" s="1"/>
      <c r="D83" s="1"/>
      <c r="E83" s="1"/>
      <c r="F83" s="1"/>
      <c r="G83" s="1"/>
      <c r="H83" s="1"/>
      <c r="I83" s="1"/>
      <c r="J83" s="1"/>
      <c r="K83" s="1"/>
      <c r="L83" s="1"/>
      <c r="M83" s="1"/>
      <c r="N83" s="1"/>
      <c r="O83" s="1"/>
      <c r="P83" s="1"/>
      <c r="Q83" s="1"/>
      <c r="R83" s="1"/>
    </row>
    <row r="84" spans="1:18" x14ac:dyDescent="0.3">
      <c r="A84" s="1"/>
      <c r="B84" s="1"/>
      <c r="C84" s="1"/>
      <c r="D84" s="1"/>
      <c r="E84" s="1"/>
      <c r="F84" s="1"/>
      <c r="G84" s="1"/>
      <c r="H84" s="1"/>
      <c r="I84" s="1"/>
      <c r="J84" s="1"/>
      <c r="K84" s="1"/>
      <c r="L84" s="1"/>
      <c r="M84" s="1"/>
      <c r="N84" s="1"/>
      <c r="O84" s="1"/>
      <c r="P84" s="1"/>
      <c r="Q84" s="1"/>
      <c r="R84" s="1"/>
    </row>
    <row r="85" spans="1:18" x14ac:dyDescent="0.3">
      <c r="A85" s="1"/>
      <c r="B85" s="1"/>
      <c r="C85" s="1"/>
      <c r="D85" s="1"/>
      <c r="E85" s="1"/>
      <c r="F85" s="1"/>
      <c r="G85" s="1"/>
      <c r="H85" s="1"/>
      <c r="I85" s="1"/>
      <c r="J85" s="1"/>
      <c r="K85" s="1"/>
      <c r="L85" s="1"/>
      <c r="M85" s="1"/>
      <c r="N85" s="1"/>
      <c r="O85" s="1"/>
      <c r="P85" s="1"/>
      <c r="Q85" s="1"/>
      <c r="R85" s="1"/>
    </row>
    <row r="86" spans="1:18" x14ac:dyDescent="0.3">
      <c r="A86" s="1"/>
      <c r="B86" s="1"/>
      <c r="C86" s="1"/>
      <c r="D86" s="1"/>
      <c r="E86" s="1"/>
      <c r="F86" s="1"/>
      <c r="G86" s="1"/>
      <c r="H86" s="1"/>
      <c r="I86" s="1"/>
      <c r="J86" s="1"/>
      <c r="K86" s="1"/>
      <c r="L86" s="1"/>
      <c r="M86" s="1"/>
      <c r="N86" s="1"/>
      <c r="O86" s="1"/>
      <c r="P86" s="1"/>
      <c r="Q86" s="1"/>
      <c r="R86" s="1"/>
    </row>
    <row r="87" spans="1:18" x14ac:dyDescent="0.3">
      <c r="A87" s="1"/>
      <c r="B87" s="1"/>
      <c r="C87" s="1"/>
      <c r="D87" s="1"/>
      <c r="E87" s="1"/>
      <c r="F87" s="1"/>
      <c r="G87" s="1"/>
      <c r="H87" s="1"/>
      <c r="I87" s="1"/>
      <c r="J87" s="1"/>
      <c r="K87" s="1"/>
      <c r="L87" s="1"/>
      <c r="M87" s="1"/>
      <c r="N87" s="1"/>
      <c r="O87" s="1"/>
      <c r="P87" s="1"/>
      <c r="Q87" s="1"/>
      <c r="R87" s="1"/>
    </row>
    <row r="88" spans="1:18" x14ac:dyDescent="0.3">
      <c r="A88" s="1"/>
      <c r="B88" s="1"/>
      <c r="C88" s="1"/>
      <c r="D88" s="1"/>
      <c r="E88" s="1"/>
      <c r="F88" s="1"/>
      <c r="G88" s="1"/>
      <c r="H88" s="1"/>
      <c r="I88" s="1"/>
      <c r="J88" s="1"/>
      <c r="K88" s="1"/>
      <c r="L88" s="1"/>
      <c r="M88" s="1"/>
      <c r="N88" s="1"/>
      <c r="O88" s="1"/>
      <c r="P88" s="1"/>
      <c r="Q88" s="1"/>
      <c r="R88" s="1"/>
    </row>
    <row r="89" spans="1:18" x14ac:dyDescent="0.3">
      <c r="A89" s="1"/>
      <c r="B89" s="1"/>
      <c r="C89" s="1"/>
      <c r="D89" s="1"/>
      <c r="E89" s="1"/>
      <c r="F89" s="1"/>
      <c r="G89" s="1"/>
      <c r="H89" s="1"/>
      <c r="I89" s="1"/>
      <c r="J89" s="1"/>
      <c r="K89" s="1"/>
      <c r="L89" s="1"/>
      <c r="M89" s="1"/>
      <c r="N89" s="1"/>
      <c r="O89" s="1"/>
      <c r="P89" s="1"/>
      <c r="Q89" s="1"/>
      <c r="R89" s="1"/>
    </row>
    <row r="90" spans="1:18" x14ac:dyDescent="0.3">
      <c r="A90" s="1"/>
      <c r="B90" s="1"/>
      <c r="C90" s="1"/>
      <c r="D90" s="1"/>
      <c r="E90" s="1"/>
      <c r="F90" s="1"/>
      <c r="G90" s="1"/>
      <c r="H90" s="1"/>
      <c r="I90" s="1"/>
      <c r="J90" s="1"/>
      <c r="K90" s="1"/>
      <c r="L90" s="1"/>
      <c r="M90" s="1"/>
      <c r="N90" s="1"/>
      <c r="O90" s="1"/>
      <c r="P90" s="1"/>
      <c r="Q90" s="1"/>
      <c r="R90" s="1"/>
    </row>
    <row r="91" spans="1:18" x14ac:dyDescent="0.3">
      <c r="A91" s="1"/>
      <c r="B91" s="1"/>
      <c r="C91" s="1"/>
      <c r="D91" s="1"/>
      <c r="E91" s="1"/>
      <c r="F91" s="1"/>
      <c r="G91" s="1"/>
      <c r="H91" s="1"/>
      <c r="I91" s="1"/>
      <c r="J91" s="1"/>
      <c r="K91" s="1"/>
      <c r="L91" s="1"/>
      <c r="M91" s="1"/>
      <c r="N91" s="1"/>
      <c r="O91" s="1"/>
      <c r="P91" s="1"/>
      <c r="Q91" s="1"/>
      <c r="R91" s="1"/>
    </row>
    <row r="92" spans="1:18" x14ac:dyDescent="0.3">
      <c r="A92" s="1"/>
      <c r="B92" s="1"/>
      <c r="C92" s="1"/>
      <c r="D92" s="1"/>
      <c r="E92" s="1"/>
      <c r="F92" s="1"/>
      <c r="G92" s="1"/>
      <c r="H92" s="1"/>
      <c r="I92" s="1"/>
      <c r="J92" s="1"/>
      <c r="K92" s="1"/>
      <c r="L92" s="1"/>
      <c r="M92" s="1"/>
      <c r="N92" s="1"/>
      <c r="O92" s="1"/>
      <c r="P92" s="1"/>
      <c r="Q92" s="1"/>
      <c r="R92" s="1"/>
    </row>
    <row r="93" spans="1:18" x14ac:dyDescent="0.3">
      <c r="A93" s="1"/>
      <c r="B93" s="1"/>
      <c r="C93" s="1"/>
      <c r="D93" s="1"/>
      <c r="E93" s="1"/>
      <c r="F93" s="1"/>
      <c r="G93" s="1"/>
      <c r="H93" s="1"/>
      <c r="I93" s="1"/>
      <c r="J93" s="1"/>
      <c r="K93" s="1"/>
      <c r="L93" s="1"/>
      <c r="M93" s="1"/>
      <c r="N93" s="1"/>
      <c r="O93" s="1"/>
      <c r="P93" s="1"/>
      <c r="Q93" s="1"/>
      <c r="R93" s="1"/>
    </row>
    <row r="94" spans="1:18" x14ac:dyDescent="0.3">
      <c r="A94" s="1"/>
      <c r="B94" s="1"/>
      <c r="C94" s="1"/>
      <c r="D94" s="1"/>
      <c r="E94" s="1"/>
      <c r="F94" s="1"/>
      <c r="G94" s="1"/>
      <c r="H94" s="1"/>
      <c r="I94" s="1"/>
      <c r="J94" s="1"/>
      <c r="K94" s="1"/>
      <c r="L94" s="1"/>
      <c r="M94" s="1"/>
      <c r="N94" s="1"/>
      <c r="O94" s="1"/>
      <c r="P94" s="1"/>
      <c r="Q94" s="1"/>
      <c r="R94" s="1"/>
    </row>
    <row r="95" spans="1:18" x14ac:dyDescent="0.3">
      <c r="A95" s="1"/>
      <c r="B95" s="1"/>
      <c r="C95" s="1"/>
      <c r="D95" s="1"/>
      <c r="E95" s="1"/>
      <c r="F95" s="1"/>
      <c r="G95" s="1"/>
      <c r="H95" s="1"/>
      <c r="I95" s="1"/>
      <c r="J95" s="1"/>
      <c r="K95" s="1"/>
      <c r="L95" s="1"/>
      <c r="M95" s="1"/>
      <c r="N95" s="1"/>
      <c r="O95" s="1"/>
      <c r="P95" s="1"/>
      <c r="Q95" s="1"/>
      <c r="R95" s="1"/>
    </row>
    <row r="96" spans="1:18" x14ac:dyDescent="0.3">
      <c r="A96" s="1"/>
      <c r="B96" s="1"/>
      <c r="C96" s="1"/>
      <c r="D96" s="1"/>
      <c r="E96" s="1"/>
      <c r="F96" s="1"/>
      <c r="G96" s="1"/>
      <c r="H96" s="1"/>
      <c r="I96" s="1"/>
      <c r="J96" s="1"/>
      <c r="K96" s="1"/>
      <c r="L96" s="1"/>
      <c r="M96" s="1"/>
      <c r="N96" s="1"/>
      <c r="O96" s="1"/>
      <c r="P96" s="1"/>
      <c r="Q96" s="1"/>
      <c r="R96" s="1"/>
    </row>
    <row r="97" spans="1:18" x14ac:dyDescent="0.3">
      <c r="A97" s="1"/>
      <c r="B97" s="1"/>
      <c r="C97" s="1"/>
      <c r="D97" s="1"/>
      <c r="E97" s="1"/>
      <c r="F97" s="1"/>
      <c r="G97" s="1"/>
      <c r="H97" s="1"/>
      <c r="I97" s="1"/>
      <c r="J97" s="1"/>
      <c r="K97" s="1"/>
      <c r="L97" s="1"/>
      <c r="M97" s="1"/>
      <c r="N97" s="1"/>
      <c r="O97" s="1"/>
      <c r="P97" s="1"/>
      <c r="Q97" s="1"/>
      <c r="R97" s="1"/>
    </row>
    <row r="98" spans="1:18" x14ac:dyDescent="0.3">
      <c r="A98" s="1"/>
      <c r="B98" s="1"/>
      <c r="C98" s="1"/>
      <c r="D98" s="1"/>
      <c r="E98" s="1"/>
      <c r="F98" s="1"/>
      <c r="G98" s="1"/>
      <c r="H98" s="1"/>
      <c r="I98" s="1"/>
      <c r="J98" s="1"/>
      <c r="K98" s="1"/>
      <c r="L98" s="1"/>
      <c r="M98" s="1"/>
      <c r="N98" s="1"/>
      <c r="O98" s="1"/>
      <c r="P98" s="1"/>
      <c r="Q98" s="1"/>
      <c r="R98" s="1"/>
    </row>
    <row r="99" spans="1:18" x14ac:dyDescent="0.3">
      <c r="A99" s="1"/>
      <c r="B99" s="1"/>
      <c r="C99" s="1"/>
      <c r="D99" s="1"/>
      <c r="E99" s="1"/>
      <c r="F99" s="1"/>
      <c r="G99" s="1"/>
      <c r="H99" s="1"/>
      <c r="I99" s="1"/>
      <c r="J99" s="1"/>
      <c r="K99" s="1"/>
      <c r="L99" s="1"/>
      <c r="M99" s="1"/>
      <c r="N99" s="1"/>
      <c r="O99" s="1"/>
      <c r="P99" s="1"/>
      <c r="Q99" s="1"/>
      <c r="R99" s="1"/>
    </row>
    <row r="100" spans="1:18" x14ac:dyDescent="0.3">
      <c r="A100" s="1"/>
      <c r="B100" s="1"/>
      <c r="C100" s="1"/>
      <c r="D100" s="1"/>
      <c r="E100" s="1"/>
      <c r="F100" s="1"/>
      <c r="G100" s="1"/>
      <c r="H100" s="1"/>
      <c r="I100" s="1"/>
      <c r="J100" s="1"/>
      <c r="K100" s="1"/>
      <c r="L100" s="1"/>
      <c r="M100" s="1"/>
      <c r="N100" s="1"/>
      <c r="O100" s="1"/>
      <c r="P100" s="1"/>
      <c r="Q100" s="1"/>
      <c r="R100" s="1"/>
    </row>
    <row r="101" spans="1:18" x14ac:dyDescent="0.3">
      <c r="A101" s="1"/>
      <c r="B101" s="1"/>
      <c r="C101" s="1"/>
      <c r="D101" s="1"/>
      <c r="E101" s="1"/>
      <c r="F101" s="1"/>
      <c r="G101" s="1"/>
      <c r="H101" s="1"/>
      <c r="I101" s="1"/>
      <c r="J101" s="1"/>
      <c r="K101" s="1"/>
      <c r="L101" s="1"/>
      <c r="M101" s="1"/>
      <c r="N101" s="1"/>
      <c r="O101" s="1"/>
      <c r="P101" s="1"/>
      <c r="Q101" s="1"/>
      <c r="R101" s="1"/>
    </row>
    <row r="102" spans="1:18" x14ac:dyDescent="0.3">
      <c r="A102" s="1"/>
      <c r="B102" s="1"/>
      <c r="C102" s="1"/>
      <c r="D102" s="1"/>
      <c r="E102" s="1"/>
      <c r="F102" s="1"/>
      <c r="G102" s="1"/>
      <c r="H102" s="1"/>
      <c r="I102" s="1"/>
      <c r="J102" s="1"/>
      <c r="K102" s="1"/>
      <c r="L102" s="1"/>
      <c r="M102" s="1"/>
      <c r="N102" s="1"/>
      <c r="O102" s="1"/>
      <c r="P102" s="1"/>
      <c r="Q102" s="1"/>
      <c r="R102" s="1"/>
    </row>
    <row r="103" spans="1:18" x14ac:dyDescent="0.3">
      <c r="A103" s="1"/>
      <c r="B103" s="1"/>
      <c r="C103" s="1"/>
      <c r="D103" s="1"/>
      <c r="E103" s="1"/>
      <c r="F103" s="1"/>
      <c r="G103" s="1"/>
      <c r="H103" s="1"/>
      <c r="I103" s="1"/>
      <c r="J103" s="1"/>
      <c r="K103" s="1"/>
      <c r="L103" s="1"/>
      <c r="M103" s="1"/>
      <c r="N103" s="1"/>
      <c r="O103" s="1"/>
      <c r="P103" s="1"/>
      <c r="Q103" s="1"/>
      <c r="R103" s="1"/>
    </row>
    <row r="104" spans="1:18" x14ac:dyDescent="0.3">
      <c r="A104" s="1"/>
      <c r="B104" s="1"/>
      <c r="C104" s="1"/>
      <c r="D104" s="1"/>
      <c r="E104" s="1"/>
      <c r="F104" s="1"/>
      <c r="G104" s="1"/>
      <c r="H104" s="1"/>
      <c r="I104" s="1"/>
      <c r="J104" s="1"/>
      <c r="K104" s="1"/>
      <c r="L104" s="1"/>
      <c r="M104" s="1"/>
      <c r="N104" s="1"/>
      <c r="O104" s="1"/>
      <c r="P104" s="1"/>
      <c r="Q104" s="1"/>
      <c r="R104" s="1"/>
    </row>
    <row r="105" spans="1:18" x14ac:dyDescent="0.3">
      <c r="A105" s="1"/>
      <c r="B105" s="1"/>
      <c r="C105" s="1"/>
      <c r="D105" s="1"/>
      <c r="E105" s="1"/>
      <c r="F105" s="1"/>
      <c r="G105" s="1"/>
      <c r="H105" s="1"/>
      <c r="I105" s="1"/>
      <c r="J105" s="1"/>
      <c r="K105" s="1"/>
      <c r="L105" s="1"/>
      <c r="M105" s="1"/>
      <c r="N105" s="1"/>
      <c r="O105" s="1"/>
      <c r="P105" s="1"/>
      <c r="Q105" s="1"/>
      <c r="R105" s="1"/>
    </row>
    <row r="106" spans="1:18" x14ac:dyDescent="0.3">
      <c r="A106" s="1"/>
      <c r="B106" s="1"/>
      <c r="C106" s="1"/>
      <c r="D106" s="1"/>
      <c r="E106" s="1"/>
      <c r="F106" s="1"/>
      <c r="G106" s="1"/>
      <c r="H106" s="1"/>
      <c r="I106" s="1"/>
      <c r="J106" s="1"/>
      <c r="K106" s="1"/>
      <c r="L106" s="1"/>
      <c r="M106" s="1"/>
      <c r="N106" s="1"/>
      <c r="O106" s="1"/>
      <c r="P106" s="1"/>
      <c r="Q106" s="1"/>
      <c r="R106" s="1"/>
    </row>
    <row r="107" spans="1:18" x14ac:dyDescent="0.3">
      <c r="A107" s="1"/>
      <c r="B107" s="1"/>
      <c r="C107" s="1"/>
      <c r="D107" s="1"/>
      <c r="E107" s="1"/>
      <c r="F107" s="1"/>
      <c r="G107" s="1"/>
      <c r="H107" s="1"/>
      <c r="I107" s="1"/>
      <c r="J107" s="1"/>
      <c r="K107" s="1"/>
      <c r="L107" s="1"/>
      <c r="M107" s="1"/>
      <c r="N107" s="1"/>
      <c r="O107" s="1"/>
      <c r="P107" s="1"/>
      <c r="Q107" s="1"/>
      <c r="R107" s="1"/>
    </row>
    <row r="108" spans="1:18" x14ac:dyDescent="0.3">
      <c r="A108" s="1"/>
      <c r="B108" s="1"/>
      <c r="C108" s="1"/>
      <c r="D108" s="1"/>
      <c r="E108" s="1"/>
      <c r="F108" s="1"/>
      <c r="G108" s="1"/>
      <c r="H108" s="1"/>
      <c r="I108" s="1"/>
      <c r="J108" s="1"/>
      <c r="K108" s="1"/>
      <c r="L108" s="1"/>
      <c r="M108" s="1"/>
      <c r="N108" s="1"/>
      <c r="O108" s="1"/>
      <c r="P108" s="1"/>
      <c r="Q108" s="1"/>
      <c r="R108" s="1"/>
    </row>
    <row r="109" spans="1:18" x14ac:dyDescent="0.3">
      <c r="A109" s="1"/>
      <c r="B109" s="1"/>
      <c r="C109" s="1"/>
      <c r="D109" s="1"/>
      <c r="E109" s="1"/>
      <c r="F109" s="1"/>
      <c r="G109" s="1"/>
      <c r="H109" s="1"/>
      <c r="I109" s="1"/>
      <c r="J109" s="1"/>
      <c r="K109" s="1"/>
      <c r="L109" s="1"/>
      <c r="M109" s="1"/>
      <c r="N109" s="1"/>
      <c r="O109" s="1"/>
      <c r="P109" s="1"/>
      <c r="Q109" s="1"/>
      <c r="R109" s="1"/>
    </row>
    <row r="110" spans="1:18" x14ac:dyDescent="0.3">
      <c r="A110" s="1"/>
      <c r="B110" s="1"/>
      <c r="C110" s="1"/>
      <c r="D110" s="1"/>
      <c r="E110" s="1"/>
      <c r="F110" s="1"/>
      <c r="G110" s="1"/>
      <c r="H110" s="1"/>
      <c r="I110" s="1"/>
      <c r="J110" s="1"/>
      <c r="K110" s="1"/>
      <c r="L110" s="1"/>
      <c r="M110" s="1"/>
      <c r="N110" s="1"/>
      <c r="O110" s="1"/>
      <c r="P110" s="1"/>
      <c r="Q110" s="1"/>
      <c r="R110" s="1"/>
    </row>
    <row r="111" spans="1:18" x14ac:dyDescent="0.3">
      <c r="A111" s="1"/>
      <c r="B111" s="1"/>
      <c r="C111" s="1"/>
      <c r="D111" s="1"/>
      <c r="E111" s="1"/>
      <c r="F111" s="1"/>
      <c r="G111" s="1"/>
      <c r="H111" s="1"/>
      <c r="I111" s="1"/>
      <c r="J111" s="1"/>
      <c r="K111" s="1"/>
      <c r="L111" s="1"/>
      <c r="M111" s="1"/>
      <c r="N111" s="1"/>
      <c r="O111" s="1"/>
      <c r="P111" s="1"/>
      <c r="Q111" s="1"/>
      <c r="R111" s="1"/>
    </row>
    <row r="112" spans="1:18" x14ac:dyDescent="0.3">
      <c r="A112" s="1"/>
      <c r="B112" s="1"/>
      <c r="C112" s="1"/>
      <c r="D112" s="1"/>
      <c r="E112" s="1"/>
      <c r="F112" s="1"/>
      <c r="G112" s="1"/>
      <c r="H112" s="1"/>
      <c r="I112" s="1"/>
      <c r="J112" s="1"/>
      <c r="K112" s="1"/>
      <c r="L112" s="1"/>
      <c r="M112" s="1"/>
      <c r="N112" s="1"/>
      <c r="O112" s="1"/>
      <c r="P112" s="1"/>
      <c r="Q112" s="1"/>
      <c r="R112" s="1"/>
    </row>
    <row r="113" spans="1:18" x14ac:dyDescent="0.3">
      <c r="A113" s="1"/>
      <c r="B113" s="1"/>
      <c r="C113" s="1"/>
      <c r="D113" s="1"/>
      <c r="E113" s="1"/>
      <c r="F113" s="1"/>
      <c r="G113" s="1"/>
      <c r="H113" s="1"/>
      <c r="I113" s="1"/>
      <c r="J113" s="1"/>
      <c r="K113" s="1"/>
      <c r="L113" s="1"/>
      <c r="M113" s="1"/>
      <c r="N113" s="1"/>
      <c r="O113" s="1"/>
      <c r="P113" s="1"/>
      <c r="Q113" s="1"/>
      <c r="R113" s="1"/>
    </row>
    <row r="114" spans="1:18" x14ac:dyDescent="0.3">
      <c r="A114" s="1"/>
      <c r="B114" s="1"/>
      <c r="C114" s="1"/>
      <c r="D114" s="1"/>
      <c r="E114" s="1"/>
      <c r="F114" s="1"/>
      <c r="G114" s="1"/>
      <c r="H114" s="1"/>
      <c r="I114" s="1"/>
      <c r="J114" s="1"/>
      <c r="K114" s="1"/>
      <c r="L114" s="1"/>
      <c r="M114" s="1"/>
      <c r="N114" s="1"/>
      <c r="O114" s="1"/>
      <c r="P114" s="1"/>
      <c r="Q114" s="1"/>
      <c r="R114" s="1"/>
    </row>
    <row r="115" spans="1:18" x14ac:dyDescent="0.3">
      <c r="A115" s="1"/>
      <c r="B115" s="1"/>
      <c r="C115" s="1"/>
      <c r="D115" s="1"/>
      <c r="E115" s="1"/>
      <c r="F115" s="1"/>
      <c r="G115" s="1"/>
      <c r="H115" s="1"/>
      <c r="I115" s="1"/>
      <c r="J115" s="1"/>
      <c r="K115" s="1"/>
      <c r="L115" s="1"/>
      <c r="M115" s="1"/>
      <c r="N115" s="1"/>
      <c r="O115" s="1"/>
      <c r="P115" s="1"/>
      <c r="Q115" s="1"/>
      <c r="R115" s="1"/>
    </row>
    <row r="116" spans="1:18" x14ac:dyDescent="0.3">
      <c r="A116" s="1"/>
      <c r="B116" s="1"/>
      <c r="C116" s="1"/>
      <c r="D116" s="1"/>
      <c r="E116" s="1"/>
      <c r="F116" s="1"/>
      <c r="G116" s="1"/>
      <c r="H116" s="1"/>
      <c r="I116" s="1"/>
      <c r="J116" s="1"/>
      <c r="K116" s="1"/>
      <c r="L116" s="1"/>
      <c r="M116" s="1"/>
      <c r="N116" s="1"/>
      <c r="O116" s="1"/>
      <c r="P116" s="1"/>
      <c r="Q116" s="1"/>
      <c r="R116" s="1"/>
    </row>
    <row r="117" spans="1:18" x14ac:dyDescent="0.3">
      <c r="A117" s="1"/>
      <c r="B117" s="1"/>
      <c r="C117" s="1"/>
      <c r="D117" s="1"/>
      <c r="E117" s="1"/>
      <c r="F117" s="1"/>
      <c r="G117" s="1"/>
      <c r="H117" s="1"/>
      <c r="I117" s="1"/>
      <c r="J117" s="1"/>
      <c r="K117" s="1"/>
      <c r="L117" s="1"/>
      <c r="M117" s="1"/>
      <c r="N117" s="1"/>
      <c r="O117" s="1"/>
      <c r="P117" s="1"/>
      <c r="Q117" s="1"/>
      <c r="R117" s="1"/>
    </row>
    <row r="118" spans="1:18" x14ac:dyDescent="0.3">
      <c r="A118" s="1"/>
      <c r="B118" s="1"/>
      <c r="C118" s="1"/>
      <c r="D118" s="1"/>
      <c r="E118" s="1"/>
      <c r="F118" s="1"/>
      <c r="G118" s="1"/>
      <c r="H118" s="1"/>
      <c r="I118" s="1"/>
      <c r="J118" s="1"/>
      <c r="K118" s="1"/>
      <c r="L118" s="1"/>
      <c r="M118" s="1"/>
      <c r="N118" s="1"/>
      <c r="O118" s="1"/>
      <c r="P118" s="1"/>
      <c r="Q118" s="1"/>
      <c r="R118" s="1"/>
    </row>
    <row r="119" spans="1:18" x14ac:dyDescent="0.3">
      <c r="A119" s="1"/>
      <c r="B119" s="1"/>
      <c r="C119" s="1"/>
      <c r="D119" s="1"/>
      <c r="E119" s="1"/>
      <c r="F119" s="1"/>
      <c r="G119" s="1"/>
      <c r="H119" s="1"/>
      <c r="I119" s="1"/>
      <c r="J119" s="1"/>
      <c r="K119" s="1"/>
      <c r="L119" s="1"/>
      <c r="M119" s="1"/>
      <c r="N119" s="1"/>
      <c r="O119" s="1"/>
      <c r="P119" s="1"/>
      <c r="Q119" s="1"/>
      <c r="R119" s="1"/>
    </row>
    <row r="120" spans="1:18" x14ac:dyDescent="0.3">
      <c r="A120" s="1"/>
      <c r="B120" s="1"/>
      <c r="C120" s="1"/>
      <c r="D120" s="1"/>
      <c r="E120" s="1"/>
      <c r="F120" s="1"/>
      <c r="G120" s="1"/>
      <c r="H120" s="1"/>
      <c r="I120" s="1"/>
      <c r="J120" s="1"/>
      <c r="K120" s="1"/>
      <c r="L120" s="1"/>
      <c r="M120" s="1"/>
      <c r="N120" s="1"/>
      <c r="O120" s="1"/>
      <c r="P120" s="1"/>
      <c r="Q120" s="1"/>
      <c r="R120" s="1"/>
    </row>
    <row r="121" spans="1:18" x14ac:dyDescent="0.3">
      <c r="A121" s="1"/>
      <c r="B121" s="1"/>
      <c r="C121" s="1"/>
      <c r="D121" s="1"/>
      <c r="E121" s="1"/>
      <c r="F121" s="1"/>
      <c r="G121" s="1"/>
      <c r="H121" s="1"/>
      <c r="I121" s="1"/>
      <c r="J121" s="1"/>
      <c r="K121" s="1"/>
      <c r="L121" s="1"/>
      <c r="M121" s="1"/>
      <c r="N121" s="1"/>
      <c r="O121" s="1"/>
      <c r="P121" s="1"/>
      <c r="Q121" s="1"/>
      <c r="R121" s="1"/>
    </row>
    <row r="122" spans="1:18" x14ac:dyDescent="0.3">
      <c r="A122" s="1"/>
      <c r="B122" s="1"/>
      <c r="C122" s="1"/>
      <c r="D122" s="1"/>
      <c r="E122" s="1"/>
      <c r="F122" s="1"/>
      <c r="G122" s="1"/>
      <c r="H122" s="1"/>
      <c r="I122" s="1"/>
      <c r="J122" s="1"/>
      <c r="K122" s="1"/>
      <c r="L122" s="1"/>
      <c r="M122" s="1"/>
      <c r="N122" s="1"/>
      <c r="O122" s="1"/>
      <c r="P122" s="1"/>
      <c r="Q122" s="1"/>
      <c r="R122" s="1"/>
    </row>
    <row r="123" spans="1:18" x14ac:dyDescent="0.3">
      <c r="A123" s="1"/>
      <c r="B123" s="1"/>
      <c r="C123" s="1"/>
      <c r="D123" s="1"/>
      <c r="E123" s="1"/>
      <c r="F123" s="1"/>
      <c r="G123" s="1"/>
      <c r="H123" s="1"/>
      <c r="I123" s="1"/>
      <c r="J123" s="1"/>
      <c r="K123" s="1"/>
      <c r="L123" s="1"/>
      <c r="M123" s="1"/>
      <c r="N123" s="1"/>
      <c r="O123" s="1"/>
      <c r="P123" s="1"/>
      <c r="Q123" s="1"/>
      <c r="R123" s="1"/>
    </row>
  </sheetData>
  <sheetProtection password="E60D"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Murcott</vt:lpstr>
      <vt:lpstr>Imperial</vt:lpstr>
      <vt:lpstr>Machinery &amp; Irrrigation</vt:lpstr>
      <vt:lpstr>Information</vt:lpstr>
    </vt:vector>
  </TitlesOfParts>
  <Company>DERM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WILLETT Matthew</dc:creator>
  <cp:lastModifiedBy>KEATING Jason</cp:lastModifiedBy>
  <dcterms:created xsi:type="dcterms:W3CDTF">2015-02-20T03:42:15Z</dcterms:created>
  <dcterms:modified xsi:type="dcterms:W3CDTF">2015-06-04T00:22:06Z</dcterms:modified>
</cp:coreProperties>
</file>